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2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3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4.xml" ContentType="application/vnd.openxmlformats-officedocument.themeOverrid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6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5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6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8.xml" ContentType="application/vnd.openxmlformats-officedocument.drawingml.chartshapes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7.xml" ContentType="application/vnd.openxmlformats-officedocument.themeOverrid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8.xml" ContentType="application/vnd.openxmlformats-officedocument.themeOverrid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9.xml" ContentType="application/vnd.openxmlformats-officedocument.drawing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9.xml" ContentType="application/vnd.openxmlformats-officedocument.themeOverride+xml"/>
  <Override PartName="/xl/drawings/drawing10.xml" ContentType="application/vnd.openxmlformats-officedocument.drawingml.chartshapes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10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11.xml" ContentType="application/vnd.openxmlformats-officedocument.themeOverrid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12.xml" ContentType="application/vnd.openxmlformats-officedocument.themeOverride+xml"/>
  <Override PartName="/xl/drawings/drawing11.xml" ContentType="application/vnd.openxmlformats-officedocument.drawing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12.xml" ContentType="application/vnd.openxmlformats-officedocument.drawingml.chartshapes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13.xml" ContentType="application/vnd.openxmlformats-officedocument.themeOverrid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14.xml" ContentType="application/vnd.openxmlformats-officedocument.themeOverride+xml"/>
  <Override PartName="/xl/drawings/drawing13.xml" ContentType="application/vnd.openxmlformats-officedocument.drawing+xml"/>
  <Override PartName="/xl/comments7.xml" ContentType="application/vnd.openxmlformats-officedocument.spreadsheetml.comments+xml"/>
  <Override PartName="/xl/threadedComments/threadedComment7.xml" ContentType="application/vnd.ms-excel.threadedcomments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14.xml" ContentType="application/vnd.openxmlformats-officedocument.drawingml.chartshapes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15.xml" ContentType="application/vnd.openxmlformats-officedocument.drawing+xml"/>
  <Override PartName="/xl/comments8.xml" ContentType="application/vnd.openxmlformats-officedocument.spreadsheetml.comments+xml"/>
  <Override PartName="/xl/threadedComments/threadedComment8.xml" ContentType="application/vnd.ms-excel.threadedcomments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16.xml" ContentType="application/vnd.openxmlformats-officedocument.drawingml.chartshapes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theme/themeOverride15.xml" ContentType="application/vnd.openxmlformats-officedocument.themeOverride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theme/themeOverride16.xml" ContentType="application/vnd.openxmlformats-officedocument.themeOverride+xml"/>
  <Override PartName="/xl/drawings/drawing17.xml" ContentType="application/vnd.openxmlformats-officedocument.drawing+xml"/>
  <Override PartName="/xl/comments9.xml" ContentType="application/vnd.openxmlformats-officedocument.spreadsheetml.comments+xml"/>
  <Override PartName="/xl/threadedComments/threadedComment9.xml" ContentType="application/vnd.ms-excel.threadedcomments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drawings/drawing22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drawings/drawing2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dasakarpelova/Disk Google/KOMUNIKACIA_A_WEBY/Tlacove_spravy a clanky/2026/Výdavky_1HY_2026/"/>
    </mc:Choice>
  </mc:AlternateContent>
  <xr:revisionPtr revIDLastSave="0" documentId="8_{04234EC9-9CE4-0740-B131-1A0D079AF323}" xr6:coauthVersionLast="47" xr6:coauthVersionMax="47" xr10:uidLastSave="{00000000-0000-0000-0000-000000000000}"/>
  <bookViews>
    <workbookView xWindow="0" yWindow="600" windowWidth="28800" windowHeight="15820" tabRatio="500" xr2:uid="{00000000-000D-0000-FFFF-FFFF00000000}"/>
  </bookViews>
  <sheets>
    <sheet name="Výdavky_2026_1HY" sheetId="28" r:id="rId1"/>
    <sheet name="Výdavky_2025_full_year" sheetId="27" r:id="rId2"/>
    <sheet name="Výdavky_2025_1HY" sheetId="26" r:id="rId3"/>
    <sheet name="Výdavky_2024_full_year" sheetId="25" r:id="rId4"/>
    <sheet name="Výdavky_2024_1HY" sheetId="23" r:id="rId5"/>
    <sheet name="Výdavky_2023_full_year" sheetId="22" r:id="rId6"/>
    <sheet name="Výdavky_2023_1HY" sheetId="21" r:id="rId7"/>
    <sheet name="Výdavky_2022_full_year" sheetId="19" r:id="rId8"/>
    <sheet name="Výdavky_2022_1HY" sheetId="18" r:id="rId9"/>
    <sheet name="Výdavky_2021" sheetId="17" r:id="rId10"/>
    <sheet name="Výdavky_1HY_2021" sheetId="16" state="hidden" r:id="rId11"/>
    <sheet name="Výdavky_2020" sheetId="15" r:id="rId12"/>
    <sheet name="Výdavky_1HY_2020" sheetId="14" state="hidden" r:id="rId13"/>
    <sheet name="Výdavky_2019" sheetId="13" r:id="rId14"/>
    <sheet name="Výdavky_2018" sheetId="11" r:id="rId15"/>
    <sheet name="Výdavky_2017" sheetId="5" r:id="rId16"/>
    <sheet name="VYSVETLIVKY_2017_2018" sheetId="9" r:id="rId17"/>
    <sheet name="Výdavky_2007_2021_old_clenenie" sheetId="8" r:id="rId18"/>
  </sheets>
  <externalReferences>
    <externalReference r:id="rId19"/>
  </externalReferences>
  <definedNames>
    <definedName name="_xlnm._FilterDatabase" localSheetId="5" hidden="1">Výdavky_2023_full_year!$F$177:$G$177</definedName>
    <definedName name="_xlnm._FilterDatabase" localSheetId="3" hidden="1">Výdavky_2024_full_year!$F$157:$G$157</definedName>
    <definedName name="_xlnm._FilterDatabase" localSheetId="2" hidden="1">Výdavky_2025_1HY!$F$122:$G$122</definedName>
    <definedName name="_xlnm._FilterDatabase" localSheetId="1" hidden="1">Výdavky_2025_full_year!$F$157:$G$157</definedName>
    <definedName name="_xlnm._FilterDatabase" localSheetId="0" hidden="1">Výdavky_2026_1HY!$F$123:$G$123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5" i="28" l="1"/>
  <c r="D35" i="28"/>
  <c r="E22" i="28"/>
  <c r="F22" i="28"/>
  <c r="F23" i="28"/>
  <c r="L58" i="28"/>
  <c r="L57" i="28"/>
  <c r="L52" i="28"/>
  <c r="L51" i="28"/>
  <c r="D59" i="28"/>
  <c r="L59" i="28" s="1"/>
  <c r="D53" i="28"/>
  <c r="L53" i="28" s="1"/>
  <c r="D47" i="28"/>
  <c r="L47" i="28" s="1"/>
  <c r="D46" i="28"/>
  <c r="L46" i="28" s="1"/>
  <c r="D45" i="28"/>
  <c r="L45" i="28" s="1"/>
  <c r="D44" i="28"/>
  <c r="L44" i="28" s="1"/>
  <c r="D43" i="28"/>
  <c r="D42" i="28"/>
  <c r="C35" i="28"/>
  <c r="C34" i="28"/>
  <c r="C36" i="28" s="1"/>
  <c r="D36" i="28"/>
  <c r="D34" i="28"/>
  <c r="C22" i="28"/>
  <c r="D22" i="28"/>
  <c r="D24" i="28" s="1"/>
  <c r="F7" i="28"/>
  <c r="C47" i="28"/>
  <c r="K47" i="28" s="1"/>
  <c r="E9" i="28"/>
  <c r="H103" i="28" s="1"/>
  <c r="S58" i="28"/>
  <c r="S57" i="28"/>
  <c r="S59" i="28" s="1"/>
  <c r="S52" i="28"/>
  <c r="S51" i="28"/>
  <c r="S48" i="28"/>
  <c r="S47" i="28"/>
  <c r="S46" i="28"/>
  <c r="C46" i="28"/>
  <c r="S45" i="28"/>
  <c r="C45" i="28"/>
  <c r="S44" i="28"/>
  <c r="C44" i="28"/>
  <c r="S43" i="28"/>
  <c r="C43" i="28"/>
  <c r="S42" i="28"/>
  <c r="C42" i="28"/>
  <c r="E14" i="28"/>
  <c r="H102" i="28" s="1"/>
  <c r="E13" i="28"/>
  <c r="H107" i="28" s="1"/>
  <c r="E12" i="28"/>
  <c r="E11" i="28"/>
  <c r="H106" i="28" s="1"/>
  <c r="E10" i="28"/>
  <c r="H108" i="28" s="1"/>
  <c r="F9" i="28"/>
  <c r="D97" i="27"/>
  <c r="D90" i="27"/>
  <c r="C90" i="27"/>
  <c r="C81" i="27"/>
  <c r="D81" i="27"/>
  <c r="D62" i="27"/>
  <c r="D56" i="27"/>
  <c r="E49" i="27"/>
  <c r="H136" i="27" s="1"/>
  <c r="E48" i="27"/>
  <c r="D35" i="27"/>
  <c r="D34" i="27"/>
  <c r="D24" i="27"/>
  <c r="D22" i="27" s="1"/>
  <c r="E89" i="27"/>
  <c r="E80" i="27"/>
  <c r="E79" i="27"/>
  <c r="E78" i="27"/>
  <c r="E77" i="27"/>
  <c r="E76" i="27"/>
  <c r="E75" i="27"/>
  <c r="E74" i="27"/>
  <c r="E73" i="27"/>
  <c r="S62" i="27"/>
  <c r="R62" i="27"/>
  <c r="N62" i="27"/>
  <c r="F62" i="27"/>
  <c r="S61" i="27"/>
  <c r="R61" i="27"/>
  <c r="N61" i="27"/>
  <c r="G61" i="27"/>
  <c r="F61" i="27"/>
  <c r="S60" i="27"/>
  <c r="R60" i="27"/>
  <c r="N60" i="27"/>
  <c r="G60" i="27"/>
  <c r="F60" i="27"/>
  <c r="K60" i="27" s="1"/>
  <c r="I56" i="27"/>
  <c r="H56" i="27"/>
  <c r="Q55" i="27" s="1"/>
  <c r="M55" i="27"/>
  <c r="G55" i="27"/>
  <c r="F55" i="27"/>
  <c r="G54" i="27"/>
  <c r="F54" i="27"/>
  <c r="K54" i="27" s="1"/>
  <c r="G49" i="27"/>
  <c r="F49" i="27"/>
  <c r="G48" i="27"/>
  <c r="F48" i="27"/>
  <c r="G47" i="27"/>
  <c r="F47" i="27"/>
  <c r="G46" i="27"/>
  <c r="F46" i="27"/>
  <c r="G45" i="27"/>
  <c r="O45" i="27" s="1"/>
  <c r="F45" i="27"/>
  <c r="G44" i="27"/>
  <c r="F44" i="27"/>
  <c r="G43" i="27"/>
  <c r="F43" i="27"/>
  <c r="G42" i="27"/>
  <c r="G50" i="27" s="1"/>
  <c r="V48" i="27" s="1"/>
  <c r="F42" i="27"/>
  <c r="M42" i="27" s="1"/>
  <c r="C36" i="27"/>
  <c r="C24" i="27"/>
  <c r="E23" i="27"/>
  <c r="C55" i="27" s="1"/>
  <c r="E55" i="27" s="1"/>
  <c r="C15" i="27"/>
  <c r="E14" i="27"/>
  <c r="E13" i="27"/>
  <c r="E23" i="26"/>
  <c r="Q58" i="26"/>
  <c r="Q57" i="26"/>
  <c r="Q59" i="26" s="1"/>
  <c r="Q52" i="26"/>
  <c r="Q51" i="26"/>
  <c r="Q43" i="26"/>
  <c r="Q44" i="26"/>
  <c r="Q45" i="26"/>
  <c r="Q46" i="26"/>
  <c r="Q47" i="26"/>
  <c r="Q48" i="26"/>
  <c r="Q42" i="26"/>
  <c r="C52" i="26"/>
  <c r="J52" i="26" s="1"/>
  <c r="C47" i="26"/>
  <c r="J47" i="26" s="1"/>
  <c r="C46" i="26"/>
  <c r="J46" i="26" s="1"/>
  <c r="C45" i="26"/>
  <c r="J45" i="26" s="1"/>
  <c r="C44" i="26"/>
  <c r="J44" i="26" s="1"/>
  <c r="C43" i="26"/>
  <c r="J43" i="26" s="1"/>
  <c r="C42" i="26"/>
  <c r="J42" i="26" s="1"/>
  <c r="C34" i="26"/>
  <c r="E34" i="26" s="1"/>
  <c r="C22" i="26"/>
  <c r="C24" i="26" s="1"/>
  <c r="E8" i="26"/>
  <c r="E9" i="26"/>
  <c r="E10" i="26"/>
  <c r="E11" i="26"/>
  <c r="E12" i="26"/>
  <c r="E13" i="26"/>
  <c r="E14" i="26"/>
  <c r="E7" i="26"/>
  <c r="C36" i="26"/>
  <c r="C35" i="26"/>
  <c r="C58" i="26" s="1"/>
  <c r="J58" i="26" s="1"/>
  <c r="D24" i="26"/>
  <c r="D15" i="26"/>
  <c r="C15" i="26"/>
  <c r="F15" i="26" s="1"/>
  <c r="D96" i="25"/>
  <c r="D97" i="25"/>
  <c r="D95" i="25"/>
  <c r="D88" i="25"/>
  <c r="D61" i="25"/>
  <c r="D62" i="25"/>
  <c r="M62" i="25" s="1"/>
  <c r="D60" i="25"/>
  <c r="C55" i="25"/>
  <c r="H55" i="25" s="1"/>
  <c r="D55" i="25"/>
  <c r="D54" i="25"/>
  <c r="D43" i="25"/>
  <c r="D44" i="25"/>
  <c r="D45" i="25"/>
  <c r="D46" i="25"/>
  <c r="D47" i="25"/>
  <c r="D48" i="25"/>
  <c r="D42" i="25"/>
  <c r="C49" i="25"/>
  <c r="C48" i="25"/>
  <c r="C47" i="25"/>
  <c r="C46" i="25"/>
  <c r="C45" i="25"/>
  <c r="C44" i="25"/>
  <c r="C43" i="25"/>
  <c r="C42" i="25"/>
  <c r="D35" i="25"/>
  <c r="C96" i="25" s="1"/>
  <c r="E96" i="25" s="1"/>
  <c r="D34" i="25"/>
  <c r="D36" i="25" s="1"/>
  <c r="C97" i="25" s="1"/>
  <c r="E97" i="25" s="1"/>
  <c r="C34" i="25"/>
  <c r="C35" i="25"/>
  <c r="C36" i="25"/>
  <c r="D24" i="25"/>
  <c r="D22" i="25" s="1"/>
  <c r="E22" i="25" s="1"/>
  <c r="C24" i="25"/>
  <c r="D15" i="25"/>
  <c r="C15" i="25"/>
  <c r="C90" i="25"/>
  <c r="P62" i="25"/>
  <c r="O62" i="25"/>
  <c r="K62" i="25"/>
  <c r="P61" i="25"/>
  <c r="O61" i="25"/>
  <c r="K61" i="25"/>
  <c r="E61" i="25"/>
  <c r="J61" i="25" s="1"/>
  <c r="P60" i="25"/>
  <c r="O60" i="25"/>
  <c r="K60" i="25"/>
  <c r="E60" i="25"/>
  <c r="J60" i="25" s="1"/>
  <c r="G56" i="25"/>
  <c r="G54" i="25" s="1"/>
  <c r="P54" i="25" s="1"/>
  <c r="F56" i="25"/>
  <c r="O55" i="25" s="1"/>
  <c r="K55" i="25"/>
  <c r="E55" i="25"/>
  <c r="J55" i="25" s="1"/>
  <c r="E54" i="25"/>
  <c r="E49" i="25"/>
  <c r="E48" i="25"/>
  <c r="E47" i="25"/>
  <c r="M47" i="25" s="1"/>
  <c r="E46" i="25"/>
  <c r="E45" i="25"/>
  <c r="M45" i="25" s="1"/>
  <c r="E44" i="25"/>
  <c r="M44" i="25" s="1"/>
  <c r="E43" i="25"/>
  <c r="M43" i="25" s="1"/>
  <c r="E42" i="25"/>
  <c r="E23" i="25"/>
  <c r="E13" i="25"/>
  <c r="E12" i="25"/>
  <c r="E11" i="25"/>
  <c r="E10" i="25"/>
  <c r="E9" i="25"/>
  <c r="E7" i="25"/>
  <c r="E56" i="23"/>
  <c r="E55" i="23"/>
  <c r="C50" i="23"/>
  <c r="E50" i="23"/>
  <c r="E49" i="23"/>
  <c r="C41" i="23"/>
  <c r="C42" i="23"/>
  <c r="C43" i="23"/>
  <c r="C44" i="23"/>
  <c r="C45" i="23"/>
  <c r="C40" i="23"/>
  <c r="C63" i="23"/>
  <c r="C62" i="23"/>
  <c r="D63" i="23"/>
  <c r="D62" i="23"/>
  <c r="E41" i="23"/>
  <c r="E42" i="23"/>
  <c r="E43" i="23"/>
  <c r="E44" i="23"/>
  <c r="E45" i="23"/>
  <c r="E40" i="23"/>
  <c r="C33" i="23"/>
  <c r="C56" i="23" s="1"/>
  <c r="C32" i="23"/>
  <c r="C55" i="23" s="1"/>
  <c r="E22" i="23"/>
  <c r="C23" i="23"/>
  <c r="F22" i="23" s="1"/>
  <c r="E8" i="23"/>
  <c r="E9" i="23"/>
  <c r="E10" i="23"/>
  <c r="E11" i="23"/>
  <c r="E12" i="23"/>
  <c r="E13" i="23"/>
  <c r="E14" i="23"/>
  <c r="E7" i="23"/>
  <c r="C15" i="23"/>
  <c r="F8" i="23" s="1"/>
  <c r="K46" i="28" l="1"/>
  <c r="K45" i="28"/>
  <c r="K44" i="28"/>
  <c r="L43" i="28"/>
  <c r="K43" i="28"/>
  <c r="L42" i="28"/>
  <c r="K42" i="28"/>
  <c r="D48" i="28"/>
  <c r="L48" i="28" s="1"/>
  <c r="S53" i="28"/>
  <c r="C51" i="28"/>
  <c r="C24" i="28"/>
  <c r="C52" i="28"/>
  <c r="K52" i="28" s="1"/>
  <c r="E23" i="28"/>
  <c r="F14" i="28"/>
  <c r="F13" i="28"/>
  <c r="F12" i="28"/>
  <c r="F11" i="28"/>
  <c r="F10" i="28"/>
  <c r="F8" i="28"/>
  <c r="E8" i="28"/>
  <c r="H105" i="28" s="1"/>
  <c r="E7" i="28"/>
  <c r="H104" i="28" s="1"/>
  <c r="E36" i="28"/>
  <c r="C48" i="28"/>
  <c r="K48" i="28" s="1"/>
  <c r="C58" i="28"/>
  <c r="K58" i="28" s="1"/>
  <c r="F35" i="28"/>
  <c r="C57" i="28"/>
  <c r="K57" i="28" s="1"/>
  <c r="E34" i="28"/>
  <c r="F34" i="28"/>
  <c r="F15" i="28"/>
  <c r="E15" i="28"/>
  <c r="K62" i="27"/>
  <c r="E81" i="27"/>
  <c r="P61" i="27"/>
  <c r="K61" i="27"/>
  <c r="G62" i="27"/>
  <c r="I54" i="27"/>
  <c r="R54" i="27" s="1"/>
  <c r="R55" i="27"/>
  <c r="R56" i="27" s="1"/>
  <c r="M47" i="27"/>
  <c r="E12" i="27"/>
  <c r="C47" i="27" s="1"/>
  <c r="E47" i="27" s="1"/>
  <c r="E11" i="27"/>
  <c r="C46" i="27" s="1"/>
  <c r="E46" i="27" s="1"/>
  <c r="M46" i="27"/>
  <c r="E10" i="27"/>
  <c r="C45" i="27" s="1"/>
  <c r="E45" i="27" s="1"/>
  <c r="M45" i="27"/>
  <c r="E9" i="27"/>
  <c r="C44" i="27" s="1"/>
  <c r="E44" i="27" s="1"/>
  <c r="M44" i="27"/>
  <c r="C96" i="27"/>
  <c r="E96" i="27" s="1"/>
  <c r="E8" i="27"/>
  <c r="C43" i="27" s="1"/>
  <c r="E43" i="27" s="1"/>
  <c r="M43" i="27"/>
  <c r="E90" i="27"/>
  <c r="E7" i="27"/>
  <c r="D15" i="27"/>
  <c r="P62" i="27"/>
  <c r="L61" i="27"/>
  <c r="M61" i="27"/>
  <c r="M60" i="27"/>
  <c r="P60" i="27"/>
  <c r="L60" i="27"/>
  <c r="H54" i="27"/>
  <c r="M56" i="27"/>
  <c r="L55" i="27"/>
  <c r="G56" i="27"/>
  <c r="P55" i="27" s="1"/>
  <c r="K55" i="27"/>
  <c r="F56" i="27"/>
  <c r="O55" i="27" s="1"/>
  <c r="J55" i="27"/>
  <c r="V45" i="27"/>
  <c r="O50" i="27"/>
  <c r="V49" i="27"/>
  <c r="O49" i="27"/>
  <c r="N49" i="27"/>
  <c r="M49" i="27"/>
  <c r="N48" i="27"/>
  <c r="M48" i="27"/>
  <c r="O47" i="27"/>
  <c r="V47" i="27"/>
  <c r="N47" i="27"/>
  <c r="V46" i="27"/>
  <c r="O46" i="27"/>
  <c r="F50" i="27"/>
  <c r="N46" i="27"/>
  <c r="N45" i="27"/>
  <c r="V44" i="27"/>
  <c r="O44" i="27"/>
  <c r="N44" i="27"/>
  <c r="V43" i="27"/>
  <c r="O43" i="27"/>
  <c r="N43" i="27"/>
  <c r="U43" i="27"/>
  <c r="O42" i="27"/>
  <c r="V42" i="27"/>
  <c r="N42" i="27"/>
  <c r="E35" i="27"/>
  <c r="C61" i="27" s="1"/>
  <c r="E61" i="27" s="1"/>
  <c r="Q53" i="26"/>
  <c r="C57" i="26"/>
  <c r="C51" i="26"/>
  <c r="F12" i="26"/>
  <c r="F10" i="26"/>
  <c r="C48" i="26"/>
  <c r="P46" i="26" s="1"/>
  <c r="F11" i="26"/>
  <c r="F35" i="26"/>
  <c r="F14" i="26"/>
  <c r="F13" i="26"/>
  <c r="F23" i="26"/>
  <c r="E24" i="26"/>
  <c r="F24" i="26"/>
  <c r="E35" i="26"/>
  <c r="F9" i="26"/>
  <c r="F22" i="26"/>
  <c r="F34" i="26"/>
  <c r="E15" i="26"/>
  <c r="F7" i="26"/>
  <c r="F8" i="26"/>
  <c r="E22" i="26"/>
  <c r="D36" i="26"/>
  <c r="E36" i="26" s="1"/>
  <c r="C95" i="25"/>
  <c r="E95" i="25" s="1"/>
  <c r="M60" i="25"/>
  <c r="M61" i="25"/>
  <c r="C88" i="25"/>
  <c r="E88" i="25" s="1"/>
  <c r="I60" i="25"/>
  <c r="C61" i="25"/>
  <c r="C60" i="25"/>
  <c r="K46" i="25"/>
  <c r="K44" i="25"/>
  <c r="K48" i="25"/>
  <c r="K43" i="25"/>
  <c r="K45" i="25"/>
  <c r="K47" i="25"/>
  <c r="C54" i="25"/>
  <c r="E77" i="25"/>
  <c r="C50" i="25"/>
  <c r="R47" i="25" s="1"/>
  <c r="K42" i="25"/>
  <c r="E73" i="25"/>
  <c r="E78" i="25"/>
  <c r="P55" i="25"/>
  <c r="P56" i="25" s="1"/>
  <c r="D90" i="25"/>
  <c r="E90" i="25" s="1"/>
  <c r="K56" i="25"/>
  <c r="D81" i="25"/>
  <c r="F54" i="25"/>
  <c r="E80" i="25"/>
  <c r="E79" i="25"/>
  <c r="E89" i="25"/>
  <c r="E62" i="25"/>
  <c r="N61" i="25" s="1"/>
  <c r="E75" i="25"/>
  <c r="E8" i="25"/>
  <c r="L43" i="25" s="1"/>
  <c r="C81" i="25"/>
  <c r="E81" i="25" s="1"/>
  <c r="E24" i="25"/>
  <c r="F24" i="25" s="1"/>
  <c r="E76" i="25"/>
  <c r="E35" i="25"/>
  <c r="E50" i="25"/>
  <c r="T43" i="25" s="1"/>
  <c r="E14" i="25"/>
  <c r="M49" i="25"/>
  <c r="M42" i="25"/>
  <c r="M46" i="25"/>
  <c r="E56" i="25"/>
  <c r="C46" i="23"/>
  <c r="C51" i="23"/>
  <c r="C34" i="23"/>
  <c r="C57" i="23" s="1"/>
  <c r="C21" i="23"/>
  <c r="C49" i="23" s="1"/>
  <c r="F23" i="23"/>
  <c r="F15" i="23"/>
  <c r="F13" i="23"/>
  <c r="F12" i="23"/>
  <c r="F14" i="23"/>
  <c r="F11" i="23"/>
  <c r="F10" i="23"/>
  <c r="F9" i="23"/>
  <c r="F7" i="23"/>
  <c r="K51" i="28" l="1"/>
  <c r="C53" i="28"/>
  <c r="K53" i="28" s="1"/>
  <c r="F36" i="28"/>
  <c r="R48" i="28"/>
  <c r="C59" i="28"/>
  <c r="K59" i="28" s="1"/>
  <c r="E24" i="28"/>
  <c r="F24" i="28"/>
  <c r="R52" i="28"/>
  <c r="R51" i="28"/>
  <c r="R53" i="28" s="1"/>
  <c r="R47" i="28"/>
  <c r="R46" i="28"/>
  <c r="R45" i="28"/>
  <c r="R44" i="28"/>
  <c r="R43" i="28"/>
  <c r="R42" i="28"/>
  <c r="U45" i="27"/>
  <c r="U44" i="27"/>
  <c r="Q62" i="27"/>
  <c r="M62" i="27"/>
  <c r="L62" i="27"/>
  <c r="Q61" i="27"/>
  <c r="Q60" i="27"/>
  <c r="E15" i="27"/>
  <c r="C42" i="27"/>
  <c r="D50" i="27"/>
  <c r="C95" i="27"/>
  <c r="E95" i="27" s="1"/>
  <c r="E34" i="27"/>
  <c r="C60" i="27" s="1"/>
  <c r="D36" i="27"/>
  <c r="E24" i="27"/>
  <c r="M54" i="27"/>
  <c r="L54" i="27"/>
  <c r="Q54" i="27"/>
  <c r="Q56" i="27" s="1"/>
  <c r="P54" i="27"/>
  <c r="P56" i="27" s="1"/>
  <c r="L56" i="27"/>
  <c r="K56" i="27"/>
  <c r="O56" i="27"/>
  <c r="O54" i="27"/>
  <c r="N50" i="27"/>
  <c r="U50" i="27"/>
  <c r="J61" i="27"/>
  <c r="J60" i="27"/>
  <c r="U49" i="27"/>
  <c r="U48" i="27"/>
  <c r="U42" i="27"/>
  <c r="U47" i="27"/>
  <c r="U46" i="27"/>
  <c r="C59" i="26"/>
  <c r="J59" i="26" s="1"/>
  <c r="J57" i="26"/>
  <c r="P45" i="26"/>
  <c r="J48" i="26"/>
  <c r="P48" i="26"/>
  <c r="P44" i="26"/>
  <c r="P43" i="26"/>
  <c r="P42" i="26"/>
  <c r="P47" i="26"/>
  <c r="C53" i="26"/>
  <c r="J51" i="26"/>
  <c r="F36" i="26"/>
  <c r="C62" i="25"/>
  <c r="L62" i="25" s="1"/>
  <c r="H60" i="25"/>
  <c r="L60" i="25"/>
  <c r="H61" i="25"/>
  <c r="L61" i="25"/>
  <c r="H62" i="25"/>
  <c r="R46" i="25"/>
  <c r="R48" i="25"/>
  <c r="R43" i="25"/>
  <c r="R44" i="25"/>
  <c r="R50" i="25"/>
  <c r="R49" i="25"/>
  <c r="R42" i="25"/>
  <c r="R45" i="25"/>
  <c r="C56" i="25"/>
  <c r="H54" i="25"/>
  <c r="E74" i="25"/>
  <c r="N62" i="25"/>
  <c r="J62" i="25"/>
  <c r="N60" i="25"/>
  <c r="K54" i="25"/>
  <c r="O54" i="25"/>
  <c r="O56" i="25" s="1"/>
  <c r="J54" i="25"/>
  <c r="E15" i="25"/>
  <c r="F15" i="25" s="1"/>
  <c r="F23" i="25"/>
  <c r="F22" i="25"/>
  <c r="L48" i="25"/>
  <c r="J56" i="25"/>
  <c r="N55" i="25"/>
  <c r="L45" i="25"/>
  <c r="L46" i="25"/>
  <c r="M50" i="25"/>
  <c r="T44" i="25"/>
  <c r="T48" i="25"/>
  <c r="T45" i="25"/>
  <c r="F35" i="25"/>
  <c r="I61" i="25"/>
  <c r="L44" i="25"/>
  <c r="T46" i="25"/>
  <c r="I55" i="25"/>
  <c r="L47" i="25"/>
  <c r="T49" i="25"/>
  <c r="N54" i="25"/>
  <c r="L42" i="25"/>
  <c r="D50" i="25"/>
  <c r="S48" i="25" s="1"/>
  <c r="T42" i="25"/>
  <c r="I54" i="25"/>
  <c r="D56" i="25"/>
  <c r="E34" i="25"/>
  <c r="E36" i="25"/>
  <c r="F36" i="25" s="1"/>
  <c r="T47" i="25"/>
  <c r="F34" i="23"/>
  <c r="F32" i="23"/>
  <c r="F33" i="23"/>
  <c r="F21" i="23"/>
  <c r="C62" i="27" l="1"/>
  <c r="E62" i="27" s="1"/>
  <c r="E60" i="27"/>
  <c r="F7" i="27"/>
  <c r="F12" i="27"/>
  <c r="F10" i="27"/>
  <c r="F13" i="27"/>
  <c r="F11" i="27"/>
  <c r="F8" i="27"/>
  <c r="F9" i="27"/>
  <c r="F14" i="27"/>
  <c r="F15" i="27"/>
  <c r="C50" i="27"/>
  <c r="E50" i="27" s="1"/>
  <c r="E42" i="27"/>
  <c r="M50" i="27"/>
  <c r="T50" i="27"/>
  <c r="T48" i="27"/>
  <c r="T42" i="27"/>
  <c r="T49" i="27"/>
  <c r="T47" i="27"/>
  <c r="T46" i="27"/>
  <c r="T43" i="27"/>
  <c r="T44" i="27"/>
  <c r="T45" i="27"/>
  <c r="E36" i="27"/>
  <c r="F36" i="27" s="1"/>
  <c r="C97" i="27"/>
  <c r="E97" i="27" s="1"/>
  <c r="F23" i="27"/>
  <c r="F34" i="27"/>
  <c r="F35" i="27"/>
  <c r="F24" i="27"/>
  <c r="C88" i="27"/>
  <c r="E88" i="27" s="1"/>
  <c r="E22" i="27"/>
  <c r="J62" i="27"/>
  <c r="O62" i="27"/>
  <c r="O61" i="27"/>
  <c r="O60" i="27"/>
  <c r="J53" i="26"/>
  <c r="P52" i="26"/>
  <c r="P51" i="26"/>
  <c r="L56" i="25"/>
  <c r="L55" i="25"/>
  <c r="L54" i="25"/>
  <c r="H56" i="25"/>
  <c r="K50" i="25"/>
  <c r="F8" i="25"/>
  <c r="F11" i="25"/>
  <c r="F9" i="25"/>
  <c r="F14" i="25"/>
  <c r="F10" i="25"/>
  <c r="F13" i="25"/>
  <c r="F12" i="25"/>
  <c r="F7" i="25"/>
  <c r="S45" i="25"/>
  <c r="S42" i="25"/>
  <c r="I56" i="25"/>
  <c r="M56" i="25"/>
  <c r="S44" i="25"/>
  <c r="S50" i="25"/>
  <c r="L50" i="25"/>
  <c r="S43" i="25"/>
  <c r="F34" i="25"/>
  <c r="S47" i="25"/>
  <c r="M55" i="25"/>
  <c r="S46" i="25"/>
  <c r="M54" i="25"/>
  <c r="N56" i="25"/>
  <c r="H57" i="23"/>
  <c r="G57" i="23"/>
  <c r="F57" i="23"/>
  <c r="M56" i="23"/>
  <c r="L56" i="23"/>
  <c r="M55" i="23"/>
  <c r="L55" i="23"/>
  <c r="H51" i="23"/>
  <c r="R55" i="23" s="1"/>
  <c r="G51" i="23"/>
  <c r="Q49" i="23" s="1"/>
  <c r="F51" i="23"/>
  <c r="P56" i="23" s="1"/>
  <c r="M50" i="23"/>
  <c r="L50" i="23"/>
  <c r="K50" i="23"/>
  <c r="D50" i="23"/>
  <c r="M49" i="23"/>
  <c r="L49" i="23"/>
  <c r="G64" i="23"/>
  <c r="P63" i="23" s="1"/>
  <c r="F64" i="23"/>
  <c r="O62" i="23" s="1"/>
  <c r="E64" i="23"/>
  <c r="N63" i="23" s="1"/>
  <c r="K63" i="23"/>
  <c r="J63" i="23"/>
  <c r="K62" i="23"/>
  <c r="J62" i="23"/>
  <c r="I62" i="23"/>
  <c r="H46" i="23"/>
  <c r="R42" i="23" s="1"/>
  <c r="G46" i="23"/>
  <c r="Q41" i="23" s="1"/>
  <c r="F46" i="23"/>
  <c r="P43" i="23" s="1"/>
  <c r="M45" i="23"/>
  <c r="L45" i="23"/>
  <c r="K45" i="23"/>
  <c r="D45" i="23"/>
  <c r="I45" i="23" s="1"/>
  <c r="M44" i="23"/>
  <c r="L44" i="23"/>
  <c r="K44" i="23"/>
  <c r="D44" i="23"/>
  <c r="I44" i="23" s="1"/>
  <c r="M43" i="23"/>
  <c r="L43" i="23"/>
  <c r="D43" i="23"/>
  <c r="I43" i="23" s="1"/>
  <c r="M42" i="23"/>
  <c r="L42" i="23"/>
  <c r="K42" i="23"/>
  <c r="D42" i="23"/>
  <c r="M41" i="23"/>
  <c r="L41" i="23"/>
  <c r="K41" i="23"/>
  <c r="D41" i="23"/>
  <c r="I41" i="23" s="1"/>
  <c r="M40" i="23"/>
  <c r="L40" i="23"/>
  <c r="E46" i="23"/>
  <c r="D40" i="23"/>
  <c r="D34" i="23"/>
  <c r="E34" i="23" s="1"/>
  <c r="D33" i="23"/>
  <c r="D32" i="23"/>
  <c r="E32" i="23" s="1"/>
  <c r="D23" i="23"/>
  <c r="E23" i="23" s="1"/>
  <c r="E51" i="23"/>
  <c r="P46" i="23"/>
  <c r="D15" i="23"/>
  <c r="E15" i="23" s="1"/>
  <c r="F32" i="22"/>
  <c r="F22" i="27" l="1"/>
  <c r="C54" i="27"/>
  <c r="J54" i="27"/>
  <c r="P53" i="26"/>
  <c r="I62" i="25"/>
  <c r="J50" i="23"/>
  <c r="I50" i="23"/>
  <c r="J42" i="23"/>
  <c r="I42" i="23"/>
  <c r="J40" i="23"/>
  <c r="I40" i="23"/>
  <c r="D56" i="23"/>
  <c r="E33" i="23"/>
  <c r="H62" i="23"/>
  <c r="Q56" i="23"/>
  <c r="L57" i="23"/>
  <c r="R43" i="23"/>
  <c r="N62" i="23"/>
  <c r="N64" i="23" s="1"/>
  <c r="Q43" i="23"/>
  <c r="J45" i="23"/>
  <c r="P49" i="23"/>
  <c r="M57" i="23"/>
  <c r="O43" i="23"/>
  <c r="P62" i="23"/>
  <c r="P64" i="23" s="1"/>
  <c r="M51" i="23"/>
  <c r="R49" i="23"/>
  <c r="R56" i="23"/>
  <c r="R57" i="23" s="1"/>
  <c r="J64" i="23"/>
  <c r="K64" i="23"/>
  <c r="D64" i="23"/>
  <c r="M63" i="23" s="1"/>
  <c r="D55" i="23"/>
  <c r="I55" i="23" s="1"/>
  <c r="K55" i="23"/>
  <c r="J41" i="23"/>
  <c r="J44" i="23"/>
  <c r="O63" i="23"/>
  <c r="O64" i="23" s="1"/>
  <c r="J43" i="23"/>
  <c r="C64" i="23"/>
  <c r="L62" i="23" s="1"/>
  <c r="K51" i="23"/>
  <c r="O50" i="23"/>
  <c r="O41" i="23"/>
  <c r="K46" i="23"/>
  <c r="O42" i="23"/>
  <c r="O45" i="23"/>
  <c r="O44" i="23"/>
  <c r="O40" i="23"/>
  <c r="P40" i="23"/>
  <c r="Q40" i="23"/>
  <c r="K49" i="23"/>
  <c r="P44" i="23"/>
  <c r="H63" i="23"/>
  <c r="K56" i="23"/>
  <c r="P41" i="23"/>
  <c r="K43" i="23"/>
  <c r="R44" i="23"/>
  <c r="D21" i="23"/>
  <c r="E21" i="23" s="1"/>
  <c r="Q45" i="23"/>
  <c r="Q50" i="23"/>
  <c r="Q51" i="23" s="1"/>
  <c r="R41" i="23"/>
  <c r="R45" i="23"/>
  <c r="R50" i="23"/>
  <c r="L51" i="23"/>
  <c r="Q55" i="23"/>
  <c r="Q42" i="23"/>
  <c r="D46" i="23"/>
  <c r="I46" i="23" s="1"/>
  <c r="M46" i="23"/>
  <c r="O56" i="23"/>
  <c r="Q44" i="23"/>
  <c r="I63" i="23"/>
  <c r="R40" i="23"/>
  <c r="P45" i="23"/>
  <c r="P50" i="23"/>
  <c r="P55" i="23"/>
  <c r="P57" i="23" s="1"/>
  <c r="K40" i="23"/>
  <c r="P42" i="23"/>
  <c r="L46" i="23"/>
  <c r="O49" i="23"/>
  <c r="D116" i="22"/>
  <c r="D115" i="22"/>
  <c r="D117" i="22" s="1"/>
  <c r="D109" i="22"/>
  <c r="D108" i="22"/>
  <c r="D102" i="22"/>
  <c r="D101" i="22"/>
  <c r="D90" i="22"/>
  <c r="D91" i="22"/>
  <c r="D92" i="22"/>
  <c r="D93" i="22"/>
  <c r="D94" i="22"/>
  <c r="D95" i="22"/>
  <c r="D96" i="22"/>
  <c r="D89" i="22"/>
  <c r="E89" i="22" s="1"/>
  <c r="C90" i="22"/>
  <c r="C89" i="22"/>
  <c r="D75" i="22"/>
  <c r="D74" i="22"/>
  <c r="D68" i="22"/>
  <c r="D69" i="22"/>
  <c r="D63" i="22"/>
  <c r="D62" i="22"/>
  <c r="D14" i="22"/>
  <c r="C96" i="22" s="1"/>
  <c r="D52" i="22"/>
  <c r="D53" i="22"/>
  <c r="D54" i="22"/>
  <c r="D55" i="22"/>
  <c r="D56" i="22"/>
  <c r="D57" i="22"/>
  <c r="D58" i="22"/>
  <c r="K58" i="22" s="1"/>
  <c r="D51" i="22"/>
  <c r="D33" i="22"/>
  <c r="C109" i="22"/>
  <c r="C32" i="22"/>
  <c r="C31" i="22"/>
  <c r="C33" i="22"/>
  <c r="C24" i="22"/>
  <c r="E24" i="22" s="1"/>
  <c r="C63" i="22" s="1"/>
  <c r="J63" i="22" s="1"/>
  <c r="C23" i="22"/>
  <c r="E23" i="22" s="1"/>
  <c r="C62" i="22" s="1"/>
  <c r="D15" i="22"/>
  <c r="C110" i="22"/>
  <c r="C14" i="22"/>
  <c r="C13" i="22"/>
  <c r="E13" i="22" s="1"/>
  <c r="C57" i="22" s="1"/>
  <c r="C12" i="22"/>
  <c r="C11" i="22"/>
  <c r="E11" i="22" s="1"/>
  <c r="C55" i="22" s="1"/>
  <c r="J55" i="22" s="1"/>
  <c r="C10" i="22"/>
  <c r="E10" i="22" s="1"/>
  <c r="C9" i="22"/>
  <c r="C44" i="22" s="1"/>
  <c r="C8" i="22"/>
  <c r="E8" i="22" s="1"/>
  <c r="C7" i="22"/>
  <c r="C43" i="22" s="1"/>
  <c r="C117" i="22"/>
  <c r="C116" i="22"/>
  <c r="C102" i="22"/>
  <c r="C101" i="22"/>
  <c r="C95" i="22"/>
  <c r="E95" i="22" s="1"/>
  <c r="C93" i="22"/>
  <c r="C92" i="22"/>
  <c r="C91" i="22"/>
  <c r="L76" i="22"/>
  <c r="K76" i="22"/>
  <c r="I76" i="22"/>
  <c r="L75" i="22"/>
  <c r="K75" i="22"/>
  <c r="I75" i="22"/>
  <c r="L74" i="22"/>
  <c r="K74" i="22"/>
  <c r="I74" i="22"/>
  <c r="F70" i="22"/>
  <c r="F68" i="22" s="1"/>
  <c r="M68" i="22" s="1"/>
  <c r="E70" i="22"/>
  <c r="E68" i="22" s="1"/>
  <c r="I69" i="22"/>
  <c r="D44" i="22"/>
  <c r="D43" i="22"/>
  <c r="L57" i="21"/>
  <c r="L74" i="21"/>
  <c r="L73" i="21"/>
  <c r="L72" i="21"/>
  <c r="C67" i="21"/>
  <c r="H67" i="21" s="1"/>
  <c r="C61" i="21"/>
  <c r="C60" i="21"/>
  <c r="C56" i="21"/>
  <c r="C55" i="21"/>
  <c r="C54" i="21"/>
  <c r="C53" i="21"/>
  <c r="C52" i="21"/>
  <c r="C51" i="21"/>
  <c r="E10" i="21"/>
  <c r="E8" i="21"/>
  <c r="C15" i="21"/>
  <c r="C44" i="21"/>
  <c r="C73" i="21" s="1"/>
  <c r="C43" i="21"/>
  <c r="C72" i="21" s="1"/>
  <c r="C45" i="21"/>
  <c r="E32" i="21"/>
  <c r="C33" i="21"/>
  <c r="C31" i="21" s="1"/>
  <c r="C66" i="21" s="1"/>
  <c r="C68" i="21" s="1"/>
  <c r="E24" i="21"/>
  <c r="E23" i="21"/>
  <c r="C25" i="21"/>
  <c r="F24" i="21" s="1"/>
  <c r="E9" i="21"/>
  <c r="E11" i="21"/>
  <c r="E12" i="21"/>
  <c r="E13" i="21"/>
  <c r="E14" i="21"/>
  <c r="E7" i="21"/>
  <c r="G74" i="21"/>
  <c r="F74" i="21"/>
  <c r="K73" i="21"/>
  <c r="J73" i="21"/>
  <c r="K72" i="21"/>
  <c r="G68" i="21"/>
  <c r="P67" i="21" s="1"/>
  <c r="F68" i="21"/>
  <c r="O73" i="21" s="1"/>
  <c r="K67" i="21"/>
  <c r="J67" i="21"/>
  <c r="D67" i="21"/>
  <c r="K66" i="21"/>
  <c r="E68" i="21"/>
  <c r="G62" i="21"/>
  <c r="P60" i="21" s="1"/>
  <c r="F62" i="21"/>
  <c r="O60" i="21" s="1"/>
  <c r="K61" i="21"/>
  <c r="J61" i="21"/>
  <c r="D61" i="21"/>
  <c r="K60" i="21"/>
  <c r="D60" i="21"/>
  <c r="G57" i="21"/>
  <c r="P53" i="21" s="1"/>
  <c r="F57" i="21"/>
  <c r="O54" i="21" s="1"/>
  <c r="E57" i="21"/>
  <c r="N56" i="21" s="1"/>
  <c r="K56" i="21"/>
  <c r="J56" i="21"/>
  <c r="D56" i="21"/>
  <c r="I56" i="21" s="1"/>
  <c r="K55" i="21"/>
  <c r="J55" i="21"/>
  <c r="D55" i="21"/>
  <c r="I55" i="21" s="1"/>
  <c r="K54" i="21"/>
  <c r="J54" i="21"/>
  <c r="D54" i="21"/>
  <c r="I54" i="21" s="1"/>
  <c r="K53" i="21"/>
  <c r="J53" i="21"/>
  <c r="D53" i="21"/>
  <c r="I53" i="21" s="1"/>
  <c r="K52" i="21"/>
  <c r="J52" i="21"/>
  <c r="D52" i="21"/>
  <c r="I52" i="21" s="1"/>
  <c r="K51" i="21"/>
  <c r="J51" i="21"/>
  <c r="D51" i="21"/>
  <c r="I51" i="21" s="1"/>
  <c r="D44" i="21"/>
  <c r="D43" i="21"/>
  <c r="D31" i="21"/>
  <c r="D33" i="21" s="1"/>
  <c r="D25" i="21"/>
  <c r="D15" i="21"/>
  <c r="C89" i="19"/>
  <c r="C15" i="19"/>
  <c r="D117" i="19"/>
  <c r="D116" i="19"/>
  <c r="D115" i="19"/>
  <c r="C116" i="19"/>
  <c r="C117" i="19"/>
  <c r="C115" i="19" s="1"/>
  <c r="D110" i="19"/>
  <c r="C110" i="19"/>
  <c r="C108" i="19" s="1"/>
  <c r="D109" i="19"/>
  <c r="D108" i="19"/>
  <c r="C109" i="19"/>
  <c r="D102" i="19"/>
  <c r="D101" i="19"/>
  <c r="C102" i="19"/>
  <c r="C101" i="19"/>
  <c r="C96" i="19"/>
  <c r="C95" i="19"/>
  <c r="C94" i="19"/>
  <c r="C93" i="19"/>
  <c r="C92" i="19"/>
  <c r="C91" i="19"/>
  <c r="C90" i="19"/>
  <c r="E89" i="19"/>
  <c r="C56" i="27" l="1"/>
  <c r="E56" i="27" s="1"/>
  <c r="E54" i="27"/>
  <c r="N56" i="27"/>
  <c r="J56" i="27"/>
  <c r="N55" i="27"/>
  <c r="N54" i="27"/>
  <c r="J56" i="23"/>
  <c r="I56" i="23"/>
  <c r="Q57" i="23"/>
  <c r="D57" i="23"/>
  <c r="P51" i="23"/>
  <c r="I64" i="23"/>
  <c r="L63" i="23"/>
  <c r="L64" i="23" s="1"/>
  <c r="H64" i="23"/>
  <c r="R51" i="23"/>
  <c r="M62" i="23"/>
  <c r="M64" i="23" s="1"/>
  <c r="E57" i="23"/>
  <c r="K57" i="23" s="1"/>
  <c r="Q46" i="23"/>
  <c r="J55" i="23"/>
  <c r="O55" i="23"/>
  <c r="O57" i="23" s="1"/>
  <c r="O51" i="23"/>
  <c r="N46" i="23"/>
  <c r="J46" i="23"/>
  <c r="D49" i="23"/>
  <c r="I49" i="23" s="1"/>
  <c r="R46" i="23"/>
  <c r="O46" i="23"/>
  <c r="N55" i="23"/>
  <c r="D97" i="22"/>
  <c r="D110" i="22"/>
  <c r="E110" i="22" s="1"/>
  <c r="E96" i="22"/>
  <c r="E93" i="22"/>
  <c r="E92" i="22"/>
  <c r="E90" i="22"/>
  <c r="C64" i="22"/>
  <c r="P63" i="22" s="1"/>
  <c r="D70" i="22"/>
  <c r="J62" i="22"/>
  <c r="E9" i="22"/>
  <c r="C53" i="22" s="1"/>
  <c r="J57" i="22"/>
  <c r="G182" i="22" s="1"/>
  <c r="E32" i="22"/>
  <c r="C69" i="22" s="1"/>
  <c r="L69" i="22"/>
  <c r="E14" i="22"/>
  <c r="C58" i="22" s="1"/>
  <c r="D49" i="25" s="1"/>
  <c r="C54" i="22"/>
  <c r="M69" i="22"/>
  <c r="M70" i="22" s="1"/>
  <c r="E31" i="22"/>
  <c r="C68" i="22" s="1"/>
  <c r="C52" i="22"/>
  <c r="J52" i="22" s="1"/>
  <c r="G181" i="22" s="1"/>
  <c r="C15" i="22"/>
  <c r="E102" i="22"/>
  <c r="E117" i="22"/>
  <c r="D103" i="22"/>
  <c r="E7" i="22"/>
  <c r="E101" i="22"/>
  <c r="E116" i="22"/>
  <c r="E109" i="22"/>
  <c r="C62" i="21"/>
  <c r="D25" i="22"/>
  <c r="C103" i="22"/>
  <c r="C25" i="22"/>
  <c r="E44" i="22"/>
  <c r="C75" i="22" s="1"/>
  <c r="G75" i="22" s="1"/>
  <c r="D45" i="22"/>
  <c r="E43" i="22"/>
  <c r="C74" i="22" s="1"/>
  <c r="E33" i="22"/>
  <c r="F33" i="22" s="1"/>
  <c r="K63" i="22"/>
  <c r="L68" i="22"/>
  <c r="I68" i="22"/>
  <c r="K54" i="22"/>
  <c r="K52" i="22"/>
  <c r="C45" i="22"/>
  <c r="D64" i="22"/>
  <c r="E91" i="22"/>
  <c r="K53" i="22"/>
  <c r="K62" i="22"/>
  <c r="I70" i="22"/>
  <c r="C108" i="22"/>
  <c r="E108" i="22" s="1"/>
  <c r="C115" i="22"/>
  <c r="E115" i="22" s="1"/>
  <c r="C74" i="21"/>
  <c r="L66" i="21"/>
  <c r="L67" i="21"/>
  <c r="H61" i="21"/>
  <c r="L60" i="21"/>
  <c r="L61" i="21"/>
  <c r="H60" i="21"/>
  <c r="H52" i="21"/>
  <c r="H54" i="21"/>
  <c r="C57" i="21"/>
  <c r="H56" i="21"/>
  <c r="H53" i="21"/>
  <c r="H51" i="21"/>
  <c r="H55" i="21"/>
  <c r="E44" i="21"/>
  <c r="E31" i="21"/>
  <c r="F31" i="21"/>
  <c r="F43" i="21"/>
  <c r="E33" i="21"/>
  <c r="F44" i="21"/>
  <c r="E43" i="21"/>
  <c r="F32" i="21"/>
  <c r="E25" i="21"/>
  <c r="N53" i="21"/>
  <c r="O51" i="21"/>
  <c r="O53" i="21"/>
  <c r="F23" i="21"/>
  <c r="F25" i="21" s="1"/>
  <c r="N51" i="21"/>
  <c r="O56" i="21"/>
  <c r="O55" i="21"/>
  <c r="O52" i="21"/>
  <c r="J68" i="21"/>
  <c r="F13" i="21"/>
  <c r="F14" i="21"/>
  <c r="N54" i="21"/>
  <c r="K74" i="21"/>
  <c r="D45" i="21"/>
  <c r="E74" i="21"/>
  <c r="J74" i="21" s="1"/>
  <c r="E15" i="21"/>
  <c r="J57" i="21"/>
  <c r="P61" i="21"/>
  <c r="P62" i="21" s="1"/>
  <c r="N55" i="21"/>
  <c r="J66" i="21"/>
  <c r="I67" i="21"/>
  <c r="K62" i="21"/>
  <c r="N52" i="21"/>
  <c r="D73" i="21"/>
  <c r="I73" i="21" s="1"/>
  <c r="O61" i="21"/>
  <c r="O62" i="21" s="1"/>
  <c r="D72" i="21"/>
  <c r="N73" i="21"/>
  <c r="P52" i="21"/>
  <c r="N72" i="21"/>
  <c r="D62" i="21"/>
  <c r="H62" i="21" s="1"/>
  <c r="P72" i="21"/>
  <c r="K57" i="21"/>
  <c r="J60" i="21"/>
  <c r="I61" i="21"/>
  <c r="E62" i="21"/>
  <c r="J62" i="21" s="1"/>
  <c r="N66" i="21"/>
  <c r="P51" i="21"/>
  <c r="P54" i="21"/>
  <c r="P56" i="21"/>
  <c r="O66" i="21"/>
  <c r="N67" i="21"/>
  <c r="I60" i="21"/>
  <c r="P73" i="21"/>
  <c r="P55" i="21"/>
  <c r="D57" i="21"/>
  <c r="D66" i="21"/>
  <c r="H66" i="21" s="1"/>
  <c r="P66" i="21"/>
  <c r="P68" i="21" s="1"/>
  <c r="O67" i="21"/>
  <c r="K68" i="21"/>
  <c r="J72" i="21"/>
  <c r="O72" i="21"/>
  <c r="O74" i="21" s="1"/>
  <c r="C97" i="19"/>
  <c r="K49" i="25" l="1"/>
  <c r="L49" i="25"/>
  <c r="S49" i="25"/>
  <c r="N56" i="23"/>
  <c r="N57" i="23" s="1"/>
  <c r="I57" i="23"/>
  <c r="J57" i="23"/>
  <c r="J49" i="23"/>
  <c r="D51" i="23"/>
  <c r="I51" i="23" s="1"/>
  <c r="N49" i="23"/>
  <c r="P62" i="22"/>
  <c r="J64" i="22"/>
  <c r="C76" i="22"/>
  <c r="G74" i="22"/>
  <c r="G69" i="22"/>
  <c r="G68" i="22"/>
  <c r="H75" i="22"/>
  <c r="C70" i="22"/>
  <c r="P64" i="22"/>
  <c r="L70" i="22"/>
  <c r="J58" i="22"/>
  <c r="J54" i="22"/>
  <c r="J53" i="22"/>
  <c r="G179" i="22" s="1"/>
  <c r="E103" i="22"/>
  <c r="E45" i="22"/>
  <c r="F45" i="22" s="1"/>
  <c r="H70" i="22"/>
  <c r="C51" i="22"/>
  <c r="E25" i="22"/>
  <c r="F25" i="22" s="1"/>
  <c r="F31" i="22"/>
  <c r="F44" i="22"/>
  <c r="F43" i="22"/>
  <c r="Q64" i="22"/>
  <c r="K64" i="22"/>
  <c r="H74" i="22"/>
  <c r="Q62" i="22"/>
  <c r="K55" i="22"/>
  <c r="Q63" i="22"/>
  <c r="K51" i="22"/>
  <c r="H69" i="22"/>
  <c r="I72" i="21"/>
  <c r="H72" i="21"/>
  <c r="H73" i="21"/>
  <c r="L68" i="21"/>
  <c r="L62" i="21"/>
  <c r="H57" i="21"/>
  <c r="F33" i="21"/>
  <c r="E45" i="21"/>
  <c r="F45" i="21" s="1"/>
  <c r="O57" i="21"/>
  <c r="N68" i="21"/>
  <c r="I62" i="21"/>
  <c r="D74" i="21"/>
  <c r="I74" i="21" s="1"/>
  <c r="O68" i="21"/>
  <c r="F15" i="21"/>
  <c r="N57" i="21" s="1"/>
  <c r="P74" i="21"/>
  <c r="P57" i="21"/>
  <c r="M61" i="21"/>
  <c r="N74" i="21"/>
  <c r="M60" i="21"/>
  <c r="D68" i="21"/>
  <c r="I66" i="21"/>
  <c r="M54" i="21"/>
  <c r="M56" i="21"/>
  <c r="M52" i="21"/>
  <c r="I57" i="21"/>
  <c r="M53" i="21"/>
  <c r="M55" i="21"/>
  <c r="M51" i="21"/>
  <c r="N61" i="21"/>
  <c r="N60" i="21"/>
  <c r="E90" i="19"/>
  <c r="E91" i="19"/>
  <c r="E92" i="19"/>
  <c r="E93" i="19"/>
  <c r="E94" i="19"/>
  <c r="E96" i="19"/>
  <c r="E97" i="19"/>
  <c r="E117" i="19"/>
  <c r="E116" i="19"/>
  <c r="E115" i="19"/>
  <c r="D103" i="19"/>
  <c r="E102" i="19"/>
  <c r="J75" i="19"/>
  <c r="J76" i="19"/>
  <c r="J74" i="19"/>
  <c r="I75" i="19"/>
  <c r="I76" i="19"/>
  <c r="I74" i="19"/>
  <c r="G76" i="19"/>
  <c r="G75" i="19"/>
  <c r="G74" i="19"/>
  <c r="G69" i="19"/>
  <c r="E70" i="19"/>
  <c r="E68" i="19" s="1"/>
  <c r="J68" i="19" s="1"/>
  <c r="D70" i="19"/>
  <c r="D68" i="19" s="1"/>
  <c r="I68" i="19" s="1"/>
  <c r="I58" i="19"/>
  <c r="D43" i="19"/>
  <c r="D44" i="19"/>
  <c r="E109" i="19" s="1"/>
  <c r="E32" i="19"/>
  <c r="C69" i="19" s="1"/>
  <c r="F69" i="19" s="1"/>
  <c r="D31" i="19"/>
  <c r="E24" i="19"/>
  <c r="C63" i="19" s="1"/>
  <c r="E23" i="19"/>
  <c r="C62" i="19" s="1"/>
  <c r="D25" i="19"/>
  <c r="E8" i="19"/>
  <c r="C52" i="19" s="1"/>
  <c r="I52" i="19" s="1"/>
  <c r="E9" i="19"/>
  <c r="E10" i="19"/>
  <c r="C54" i="19" s="1"/>
  <c r="I54" i="19" s="1"/>
  <c r="E11" i="19"/>
  <c r="C55" i="19" s="1"/>
  <c r="I55" i="19" s="1"/>
  <c r="E12" i="19"/>
  <c r="C56" i="19" s="1"/>
  <c r="I56" i="19" s="1"/>
  <c r="E13" i="19"/>
  <c r="E14" i="19"/>
  <c r="E7" i="19"/>
  <c r="D15" i="19"/>
  <c r="C44" i="19"/>
  <c r="C43" i="19"/>
  <c r="C31" i="19"/>
  <c r="C33" i="19" s="1"/>
  <c r="C25" i="19"/>
  <c r="E23" i="18"/>
  <c r="E12" i="18"/>
  <c r="E8" i="18"/>
  <c r="E9" i="18"/>
  <c r="E10" i="18"/>
  <c r="E11" i="18"/>
  <c r="E14" i="18"/>
  <c r="E7" i="18"/>
  <c r="J51" i="23" l="1"/>
  <c r="N50" i="23"/>
  <c r="N51" i="23"/>
  <c r="D76" i="22"/>
  <c r="J74" i="22" s="1"/>
  <c r="G70" i="22"/>
  <c r="J70" i="22"/>
  <c r="J69" i="22"/>
  <c r="J68" i="22"/>
  <c r="K69" i="22"/>
  <c r="H68" i="22"/>
  <c r="J51" i="22"/>
  <c r="G180" i="22" s="1"/>
  <c r="F23" i="22"/>
  <c r="F24" i="22"/>
  <c r="H74" i="21"/>
  <c r="M66" i="21"/>
  <c r="H68" i="21"/>
  <c r="N62" i="21"/>
  <c r="M62" i="21"/>
  <c r="M57" i="21"/>
  <c r="M73" i="21"/>
  <c r="I68" i="21"/>
  <c r="M67" i="21"/>
  <c r="M68" i="21" s="1"/>
  <c r="M72" i="21"/>
  <c r="M74" i="21" s="1"/>
  <c r="C51" i="19"/>
  <c r="I51" i="19" s="1"/>
  <c r="C74" i="19"/>
  <c r="C70" i="19"/>
  <c r="C68" i="19" s="1"/>
  <c r="F68" i="19" s="1"/>
  <c r="C53" i="19"/>
  <c r="I53" i="19" s="1"/>
  <c r="C75" i="19"/>
  <c r="C103" i="19"/>
  <c r="E103" i="19" s="1"/>
  <c r="G68" i="19"/>
  <c r="E101" i="19"/>
  <c r="I69" i="19"/>
  <c r="I63" i="19"/>
  <c r="C64" i="19"/>
  <c r="N62" i="19" s="1"/>
  <c r="I62" i="19"/>
  <c r="E43" i="19"/>
  <c r="D45" i="19"/>
  <c r="E110" i="19" s="1"/>
  <c r="E44" i="19"/>
  <c r="D33" i="19"/>
  <c r="E33" i="19" s="1"/>
  <c r="E31" i="19"/>
  <c r="E25" i="19"/>
  <c r="F25" i="19" s="1"/>
  <c r="C45" i="19"/>
  <c r="E15" i="19"/>
  <c r="F9" i="19" s="1"/>
  <c r="J69" i="19"/>
  <c r="E32" i="18"/>
  <c r="M8" i="8"/>
  <c r="M7" i="8"/>
  <c r="M6" i="8"/>
  <c r="M5" i="8"/>
  <c r="M4" i="8"/>
  <c r="L7" i="8"/>
  <c r="L6" i="8"/>
  <c r="L5" i="8"/>
  <c r="L8" i="8" s="1"/>
  <c r="L4" i="8"/>
  <c r="G76" i="22" l="1"/>
  <c r="J75" i="22"/>
  <c r="J76" i="22"/>
  <c r="H76" i="22"/>
  <c r="K68" i="22"/>
  <c r="K70" i="22" s="1"/>
  <c r="F31" i="19"/>
  <c r="F75" i="19"/>
  <c r="C76" i="19"/>
  <c r="H74" i="19" s="1"/>
  <c r="F74" i="19"/>
  <c r="C59" i="19"/>
  <c r="N55" i="19" s="1"/>
  <c r="E108" i="19"/>
  <c r="E45" i="19"/>
  <c r="F45" i="19" s="1"/>
  <c r="I64" i="19"/>
  <c r="N64" i="19"/>
  <c r="N63" i="19"/>
  <c r="F33" i="19"/>
  <c r="F32" i="19"/>
  <c r="F43" i="19"/>
  <c r="F44" i="19"/>
  <c r="F15" i="19"/>
  <c r="F11" i="19"/>
  <c r="F12" i="19"/>
  <c r="F13" i="19"/>
  <c r="F24" i="19"/>
  <c r="F8" i="19"/>
  <c r="F14" i="19"/>
  <c r="F10" i="19"/>
  <c r="F23" i="19"/>
  <c r="F7" i="19"/>
  <c r="G70" i="19"/>
  <c r="J70" i="19"/>
  <c r="H68" i="19"/>
  <c r="D73" i="18"/>
  <c r="H73" i="18" s="1"/>
  <c r="D72" i="18"/>
  <c r="F74" i="18"/>
  <c r="E74" i="18"/>
  <c r="I73" i="18"/>
  <c r="I72" i="18"/>
  <c r="F68" i="18"/>
  <c r="M72" i="18" s="1"/>
  <c r="E68" i="18"/>
  <c r="L66" i="18" s="1"/>
  <c r="I66" i="18"/>
  <c r="I67" i="18"/>
  <c r="D66" i="18"/>
  <c r="H66" i="18" s="1"/>
  <c r="D67" i="18"/>
  <c r="H67" i="18" s="1"/>
  <c r="C67" i="18"/>
  <c r="I61" i="18"/>
  <c r="I60" i="18"/>
  <c r="F62" i="18"/>
  <c r="M61" i="18" s="1"/>
  <c r="E62" i="18"/>
  <c r="L60" i="18" s="1"/>
  <c r="D61" i="18"/>
  <c r="H61" i="18" s="1"/>
  <c r="D60" i="18"/>
  <c r="H60" i="18" s="1"/>
  <c r="I52" i="18"/>
  <c r="I53" i="18"/>
  <c r="I54" i="18"/>
  <c r="I55" i="18"/>
  <c r="I56" i="18"/>
  <c r="I51" i="18"/>
  <c r="H56" i="18"/>
  <c r="H52" i="18"/>
  <c r="H53" i="18"/>
  <c r="H54" i="18"/>
  <c r="H55" i="18"/>
  <c r="H51" i="18"/>
  <c r="F57" i="18"/>
  <c r="M52" i="18" s="1"/>
  <c r="E57" i="18"/>
  <c r="D57" i="18"/>
  <c r="K56" i="18" s="1"/>
  <c r="C56" i="18"/>
  <c r="C55" i="18"/>
  <c r="G55" i="18" s="1"/>
  <c r="C54" i="18"/>
  <c r="G54" i="18" s="1"/>
  <c r="C53" i="18"/>
  <c r="C52" i="18"/>
  <c r="C51" i="18"/>
  <c r="G51" i="18" s="1"/>
  <c r="C44" i="18"/>
  <c r="E44" i="18" s="1"/>
  <c r="C43" i="18"/>
  <c r="E43" i="18" s="1"/>
  <c r="C31" i="18"/>
  <c r="E31" i="18" s="1"/>
  <c r="C15" i="18"/>
  <c r="F14" i="17"/>
  <c r="V16" i="8"/>
  <c r="V15" i="8"/>
  <c r="V14" i="8"/>
  <c r="N56" i="19" l="1"/>
  <c r="N54" i="19"/>
  <c r="N57" i="19"/>
  <c r="N58" i="19"/>
  <c r="N53" i="19"/>
  <c r="I59" i="19"/>
  <c r="N51" i="19"/>
  <c r="H76" i="19"/>
  <c r="F76" i="19"/>
  <c r="N52" i="19"/>
  <c r="H75" i="19"/>
  <c r="I70" i="19"/>
  <c r="F70" i="19"/>
  <c r="H69" i="19"/>
  <c r="H70" i="19" s="1"/>
  <c r="F14" i="18"/>
  <c r="E15" i="18"/>
  <c r="F13" i="18"/>
  <c r="D74" i="18"/>
  <c r="C73" i="18"/>
  <c r="G73" i="18" s="1"/>
  <c r="C72" i="18"/>
  <c r="C74" i="18" s="1"/>
  <c r="G74" i="18" s="1"/>
  <c r="I74" i="18"/>
  <c r="H74" i="18"/>
  <c r="L73" i="18"/>
  <c r="L72" i="18"/>
  <c r="M73" i="18"/>
  <c r="M74" i="18" s="1"/>
  <c r="H72" i="18"/>
  <c r="L67" i="18"/>
  <c r="L68" i="18" s="1"/>
  <c r="I68" i="18"/>
  <c r="M66" i="18"/>
  <c r="M67" i="18"/>
  <c r="D68" i="18"/>
  <c r="M51" i="18"/>
  <c r="C66" i="18"/>
  <c r="G67" i="18"/>
  <c r="I57" i="18"/>
  <c r="L61" i="18"/>
  <c r="L62" i="18" s="1"/>
  <c r="I62" i="18"/>
  <c r="K55" i="18"/>
  <c r="K52" i="18"/>
  <c r="M60" i="18"/>
  <c r="M62" i="18" s="1"/>
  <c r="D62" i="18"/>
  <c r="H62" i="18" s="1"/>
  <c r="L52" i="18"/>
  <c r="M56" i="18"/>
  <c r="K54" i="18"/>
  <c r="M55" i="18"/>
  <c r="K53" i="18"/>
  <c r="M54" i="18"/>
  <c r="M53" i="18"/>
  <c r="L56" i="18"/>
  <c r="L55" i="18"/>
  <c r="K51" i="18"/>
  <c r="L54" i="18"/>
  <c r="L51" i="18"/>
  <c r="L53" i="18"/>
  <c r="H57" i="18"/>
  <c r="C45" i="18"/>
  <c r="C33" i="18"/>
  <c r="F8" i="18"/>
  <c r="F7" i="18"/>
  <c r="F9" i="18"/>
  <c r="F10" i="18"/>
  <c r="F11" i="18"/>
  <c r="F12" i="18"/>
  <c r="G52" i="18"/>
  <c r="G56" i="18"/>
  <c r="G53" i="18"/>
  <c r="D88" i="17"/>
  <c r="C89" i="17"/>
  <c r="E89" i="17" s="1"/>
  <c r="D83" i="17"/>
  <c r="C82" i="17"/>
  <c r="E82" i="17" s="1"/>
  <c r="C81" i="17"/>
  <c r="C83" i="17" s="1"/>
  <c r="E71" i="17"/>
  <c r="E72" i="17"/>
  <c r="E73" i="17"/>
  <c r="E74" i="17"/>
  <c r="E75" i="17"/>
  <c r="E76" i="17"/>
  <c r="E70" i="17"/>
  <c r="D77" i="17"/>
  <c r="D41" i="17"/>
  <c r="E41" i="17" s="1"/>
  <c r="D40" i="17"/>
  <c r="E40" i="17" s="1"/>
  <c r="E29" i="17"/>
  <c r="C63" i="17" s="1"/>
  <c r="E63" i="17" s="1"/>
  <c r="D30" i="17"/>
  <c r="C90" i="17" s="1"/>
  <c r="E21" i="17"/>
  <c r="C58" i="17" s="1"/>
  <c r="H58" i="17" s="1"/>
  <c r="E20" i="17"/>
  <c r="C57" i="17" s="1"/>
  <c r="D22" i="17"/>
  <c r="E22" i="17" s="1"/>
  <c r="F22" i="17" s="1"/>
  <c r="L59" i="17" s="1"/>
  <c r="E8" i="17"/>
  <c r="C49" i="17" s="1"/>
  <c r="H49" i="17" s="1"/>
  <c r="E9" i="17"/>
  <c r="C50" i="17" s="1"/>
  <c r="H50" i="17" s="1"/>
  <c r="E10" i="17"/>
  <c r="C51" i="17" s="1"/>
  <c r="H51" i="17" s="1"/>
  <c r="E11" i="17"/>
  <c r="C52" i="17" s="1"/>
  <c r="H52" i="17" s="1"/>
  <c r="E13" i="17"/>
  <c r="E7" i="17"/>
  <c r="C48" i="17" s="1"/>
  <c r="H48" i="17" s="1"/>
  <c r="D12" i="17"/>
  <c r="U17" i="8"/>
  <c r="U16" i="8"/>
  <c r="U15" i="8"/>
  <c r="U14" i="8"/>
  <c r="L74" i="18" l="1"/>
  <c r="G72" i="18"/>
  <c r="K66" i="18"/>
  <c r="K73" i="18"/>
  <c r="K72" i="18"/>
  <c r="K74" i="18" s="1"/>
  <c r="K67" i="18"/>
  <c r="K68" i="18" s="1"/>
  <c r="C68" i="18"/>
  <c r="G68" i="18" s="1"/>
  <c r="M68" i="18"/>
  <c r="H68" i="18"/>
  <c r="G66" i="18"/>
  <c r="M57" i="18"/>
  <c r="K60" i="18"/>
  <c r="L57" i="18"/>
  <c r="K61" i="18"/>
  <c r="E45" i="18"/>
  <c r="F45" i="18" s="1"/>
  <c r="F44" i="18"/>
  <c r="F43" i="18"/>
  <c r="F32" i="18"/>
  <c r="E33" i="18"/>
  <c r="F33" i="18" s="1"/>
  <c r="F31" i="18"/>
  <c r="C57" i="18"/>
  <c r="D14" i="17"/>
  <c r="E14" i="17" s="1"/>
  <c r="L54" i="17" s="1"/>
  <c r="V17" i="8"/>
  <c r="V18" i="8" s="1"/>
  <c r="C95" i="17"/>
  <c r="E95" i="17" s="1"/>
  <c r="C96" i="17"/>
  <c r="E96" i="17" s="1"/>
  <c r="E90" i="17"/>
  <c r="C88" i="17"/>
  <c r="E88" i="17" s="1"/>
  <c r="E83" i="17"/>
  <c r="E81" i="17"/>
  <c r="C77" i="17"/>
  <c r="E77" i="17" s="1"/>
  <c r="C59" i="17"/>
  <c r="H59" i="17" s="1"/>
  <c r="H57" i="17"/>
  <c r="D42" i="17"/>
  <c r="E12" i="17"/>
  <c r="E30" i="17"/>
  <c r="F30" i="17" s="1"/>
  <c r="D28" i="17"/>
  <c r="F8" i="17"/>
  <c r="L49" i="17" s="1"/>
  <c r="F20" i="17"/>
  <c r="L57" i="17" s="1"/>
  <c r="F13" i="17"/>
  <c r="F21" i="17"/>
  <c r="L58" i="17" s="1"/>
  <c r="F11" i="17"/>
  <c r="L52" i="17" s="1"/>
  <c r="F10" i="17"/>
  <c r="L51" i="17" s="1"/>
  <c r="F9" i="17"/>
  <c r="L50" i="17" s="1"/>
  <c r="F7" i="17"/>
  <c r="L48" i="17" s="1"/>
  <c r="U18" i="8"/>
  <c r="J66" i="18" l="1"/>
  <c r="J67" i="18"/>
  <c r="J68" i="18" s="1"/>
  <c r="J73" i="18"/>
  <c r="J72" i="18"/>
  <c r="J74" i="18" s="1"/>
  <c r="K62" i="18"/>
  <c r="G57" i="18"/>
  <c r="J56" i="18"/>
  <c r="J52" i="18"/>
  <c r="J51" i="18"/>
  <c r="J53" i="18"/>
  <c r="J55" i="18"/>
  <c r="J54" i="18"/>
  <c r="F15" i="18"/>
  <c r="K57" i="18" s="1"/>
  <c r="E42" i="17"/>
  <c r="F42" i="17" s="1"/>
  <c r="C97" i="17"/>
  <c r="E97" i="17" s="1"/>
  <c r="F12" i="17"/>
  <c r="L53" i="17" s="1"/>
  <c r="C53" i="17"/>
  <c r="F41" i="17"/>
  <c r="F40" i="17"/>
  <c r="F29" i="17"/>
  <c r="E28" i="17"/>
  <c r="F28" i="17" s="1"/>
  <c r="E8" i="13"/>
  <c r="E42" i="16"/>
  <c r="C41" i="16"/>
  <c r="F41" i="16" s="1"/>
  <c r="C40" i="16"/>
  <c r="F40" i="16" s="1"/>
  <c r="F42" i="16" s="1"/>
  <c r="E31" i="16"/>
  <c r="E30" i="16"/>
  <c r="D32" i="16"/>
  <c r="C32" i="16"/>
  <c r="F31" i="16" s="1"/>
  <c r="E23" i="16"/>
  <c r="E22" i="16"/>
  <c r="C24" i="16"/>
  <c r="F23" i="16" s="1"/>
  <c r="E9" i="16"/>
  <c r="E10" i="16"/>
  <c r="E11" i="16"/>
  <c r="E12" i="16"/>
  <c r="E13" i="16"/>
  <c r="E8" i="16"/>
  <c r="C15" i="16"/>
  <c r="F9" i="16" s="1"/>
  <c r="D41" i="16"/>
  <c r="D40" i="16"/>
  <c r="D24" i="16"/>
  <c r="D15" i="16"/>
  <c r="T17" i="8"/>
  <c r="T16" i="8"/>
  <c r="T15" i="8"/>
  <c r="T14" i="8"/>
  <c r="K7" i="8"/>
  <c r="K6" i="8"/>
  <c r="K5" i="8"/>
  <c r="K4" i="8"/>
  <c r="E93" i="15"/>
  <c r="E92" i="15"/>
  <c r="E94" i="15"/>
  <c r="E87" i="15"/>
  <c r="E86" i="15"/>
  <c r="D88" i="15"/>
  <c r="E88" i="15" s="1"/>
  <c r="E81" i="15"/>
  <c r="E80" i="15"/>
  <c r="C82" i="15"/>
  <c r="D82" i="15"/>
  <c r="E74" i="15"/>
  <c r="E73" i="15"/>
  <c r="E72" i="15"/>
  <c r="E71" i="15"/>
  <c r="E70" i="15"/>
  <c r="E69" i="15"/>
  <c r="D76" i="15"/>
  <c r="C76" i="15"/>
  <c r="C22" i="14"/>
  <c r="M49" i="15"/>
  <c r="M48" i="15"/>
  <c r="M58" i="15"/>
  <c r="M57" i="15"/>
  <c r="M56" i="15"/>
  <c r="M55" i="15"/>
  <c r="M54" i="15"/>
  <c r="M53" i="15"/>
  <c r="D40" i="15"/>
  <c r="C40" i="15"/>
  <c r="C41" i="15"/>
  <c r="C32" i="15"/>
  <c r="C30" i="15" s="1"/>
  <c r="D32" i="15"/>
  <c r="D30" i="15" s="1"/>
  <c r="K8" i="8" l="1"/>
  <c r="J57" i="18"/>
  <c r="C54" i="17"/>
  <c r="H54" i="17" s="1"/>
  <c r="H53" i="17"/>
  <c r="E40" i="16"/>
  <c r="E41" i="16"/>
  <c r="E32" i="16"/>
  <c r="F30" i="16"/>
  <c r="F32" i="16" s="1"/>
  <c r="E24" i="16"/>
  <c r="E15" i="16"/>
  <c r="F22" i="16"/>
  <c r="F8" i="16"/>
  <c r="F11" i="16"/>
  <c r="F13" i="16"/>
  <c r="F12" i="16"/>
  <c r="F10" i="16"/>
  <c r="T18" i="8"/>
  <c r="E76" i="15"/>
  <c r="E82" i="15"/>
  <c r="F24" i="16" l="1"/>
  <c r="D42" i="15"/>
  <c r="D41" i="15"/>
  <c r="E31" i="15"/>
  <c r="C63" i="15" s="1"/>
  <c r="G63" i="15" s="1"/>
  <c r="D24" i="15"/>
  <c r="E23" i="15"/>
  <c r="C49" i="15" s="1"/>
  <c r="D15" i="15"/>
  <c r="C15" i="15"/>
  <c r="E13" i="15"/>
  <c r="C58" i="15" s="1"/>
  <c r="E12" i="15"/>
  <c r="C57" i="15" s="1"/>
  <c r="E11" i="15"/>
  <c r="C56" i="15" s="1"/>
  <c r="E10" i="15"/>
  <c r="C55" i="15" s="1"/>
  <c r="E9" i="15"/>
  <c r="C54" i="15" s="1"/>
  <c r="E8" i="15"/>
  <c r="C53" i="15" s="1"/>
  <c r="S17" i="8"/>
  <c r="S16" i="8"/>
  <c r="S15" i="8"/>
  <c r="S14" i="8"/>
  <c r="G83" i="14"/>
  <c r="H83" i="14"/>
  <c r="I83" i="14"/>
  <c r="J83" i="14"/>
  <c r="K83" i="14"/>
  <c r="L83" i="14"/>
  <c r="G84" i="14"/>
  <c r="H84" i="14"/>
  <c r="I84" i="14"/>
  <c r="J84" i="14"/>
  <c r="K84" i="14"/>
  <c r="L84" i="14"/>
  <c r="G85" i="14"/>
  <c r="H85" i="14"/>
  <c r="I85" i="14"/>
  <c r="J85" i="14"/>
  <c r="K85" i="14"/>
  <c r="L85" i="14"/>
  <c r="G86" i="14"/>
  <c r="H86" i="14"/>
  <c r="I86" i="14"/>
  <c r="J86" i="14"/>
  <c r="K86" i="14"/>
  <c r="L86" i="14"/>
  <c r="H68" i="14"/>
  <c r="G68" i="14"/>
  <c r="H67" i="14"/>
  <c r="G67" i="14"/>
  <c r="H66" i="14"/>
  <c r="G66" i="14"/>
  <c r="H65" i="14"/>
  <c r="G65" i="14"/>
  <c r="I46" i="14"/>
  <c r="D14" i="14"/>
  <c r="H46" i="14" s="1"/>
  <c r="F46" i="14"/>
  <c r="C36" i="14"/>
  <c r="F36" i="14" s="1"/>
  <c r="D36" i="14"/>
  <c r="D38" i="14" s="1"/>
  <c r="D37" i="14"/>
  <c r="F37" i="14"/>
  <c r="C30" i="14"/>
  <c r="D30" i="14"/>
  <c r="F30" i="14" s="1"/>
  <c r="F29" i="14"/>
  <c r="C28" i="14"/>
  <c r="F28" i="14" s="1"/>
  <c r="E29" i="14"/>
  <c r="D22" i="14"/>
  <c r="F22" i="14" s="1"/>
  <c r="F21" i="14"/>
  <c r="F20" i="14"/>
  <c r="E21" i="14"/>
  <c r="E20" i="14"/>
  <c r="F14" i="14"/>
  <c r="F13" i="14"/>
  <c r="F12" i="14"/>
  <c r="F11" i="14"/>
  <c r="F10" i="14"/>
  <c r="F9" i="14"/>
  <c r="F8" i="14"/>
  <c r="E13" i="14"/>
  <c r="E12" i="14"/>
  <c r="E11" i="14"/>
  <c r="E10" i="14"/>
  <c r="E9" i="14"/>
  <c r="E8" i="14"/>
  <c r="E14" i="14" s="1"/>
  <c r="E29" i="13"/>
  <c r="E59" i="13"/>
  <c r="G59" i="13"/>
  <c r="C59" i="13"/>
  <c r="F59" i="13" s="1"/>
  <c r="E49" i="13"/>
  <c r="G49" i="13" s="1"/>
  <c r="E9" i="13"/>
  <c r="E50" i="13" s="1"/>
  <c r="E10" i="13"/>
  <c r="E51" i="13"/>
  <c r="E11" i="13"/>
  <c r="E52" i="13" s="1"/>
  <c r="E12" i="13"/>
  <c r="E53" i="13"/>
  <c r="G53" i="13" s="1"/>
  <c r="E13" i="13"/>
  <c r="E54" i="13" s="1"/>
  <c r="D49" i="13"/>
  <c r="H49" i="13"/>
  <c r="H55" i="13" s="1"/>
  <c r="H50" i="13"/>
  <c r="H51" i="13"/>
  <c r="H52" i="13"/>
  <c r="H53" i="13"/>
  <c r="H54" i="13"/>
  <c r="E20" i="13"/>
  <c r="E44" i="13"/>
  <c r="E46" i="13" s="1"/>
  <c r="G46" i="13" s="1"/>
  <c r="E21" i="13"/>
  <c r="E45" i="13"/>
  <c r="H45" i="13"/>
  <c r="G45" i="13"/>
  <c r="H44" i="13"/>
  <c r="R17" i="8"/>
  <c r="R16" i="8"/>
  <c r="R15" i="8"/>
  <c r="R14" i="8"/>
  <c r="Q14" i="8"/>
  <c r="Q15" i="8"/>
  <c r="Q16" i="8"/>
  <c r="Q17" i="8"/>
  <c r="J5" i="8"/>
  <c r="J7" i="8"/>
  <c r="J4" i="8"/>
  <c r="D38" i="13"/>
  <c r="D37" i="13"/>
  <c r="D36" i="13"/>
  <c r="C36" i="13"/>
  <c r="E36" i="13" s="1"/>
  <c r="F36" i="13" s="1"/>
  <c r="F38" i="13" s="1"/>
  <c r="E38" i="13"/>
  <c r="C37" i="13"/>
  <c r="E37" i="13" s="1"/>
  <c r="F37" i="13" s="1"/>
  <c r="D30" i="13"/>
  <c r="E28" i="13"/>
  <c r="E30" i="13"/>
  <c r="F28" i="13"/>
  <c r="F30" i="13" s="1"/>
  <c r="F29" i="13"/>
  <c r="E22" i="13"/>
  <c r="F20" i="13"/>
  <c r="F22" i="13" s="1"/>
  <c r="F21" i="13"/>
  <c r="E14" i="13"/>
  <c r="F10" i="13" s="1"/>
  <c r="F8" i="13"/>
  <c r="F14" i="13" s="1"/>
  <c r="F9" i="13"/>
  <c r="F11" i="13"/>
  <c r="F12" i="13"/>
  <c r="F13" i="13"/>
  <c r="D14" i="13"/>
  <c r="C38" i="13"/>
  <c r="C30" i="13"/>
  <c r="C22" i="13"/>
  <c r="D22" i="13"/>
  <c r="C14" i="13"/>
  <c r="E8" i="11"/>
  <c r="I4" i="8" s="1"/>
  <c r="E9" i="11"/>
  <c r="P17" i="8"/>
  <c r="P16" i="8"/>
  <c r="P15" i="8"/>
  <c r="P14" i="8"/>
  <c r="P18" i="8" s="1"/>
  <c r="I6" i="8"/>
  <c r="E29" i="11"/>
  <c r="E31" i="11" s="1"/>
  <c r="E30" i="11"/>
  <c r="D39" i="11"/>
  <c r="C39" i="11"/>
  <c r="D31" i="11"/>
  <c r="C31" i="11"/>
  <c r="D23" i="11"/>
  <c r="C23" i="11"/>
  <c r="C15" i="11"/>
  <c r="G46" i="14" s="1"/>
  <c r="G47" i="14" s="1"/>
  <c r="E37" i="11"/>
  <c r="E39" i="11"/>
  <c r="F38" i="11" s="1"/>
  <c r="E38" i="11"/>
  <c r="E10" i="11"/>
  <c r="E21" i="11"/>
  <c r="F21" i="11" s="1"/>
  <c r="F23" i="11" s="1"/>
  <c r="E22" i="11"/>
  <c r="F22" i="11"/>
  <c r="E11" i="11"/>
  <c r="I5" i="8"/>
  <c r="E12" i="11"/>
  <c r="I7" i="8" s="1"/>
  <c r="E13" i="11"/>
  <c r="E14" i="11"/>
  <c r="N17" i="8"/>
  <c r="N16" i="8"/>
  <c r="N18" i="8" s="1"/>
  <c r="N15" i="8"/>
  <c r="N14" i="8"/>
  <c r="M17" i="8"/>
  <c r="M16" i="8"/>
  <c r="M14" i="8"/>
  <c r="M15" i="8"/>
  <c r="D43" i="5"/>
  <c r="E43" i="5"/>
  <c r="D44" i="5"/>
  <c r="D42" i="5" s="1"/>
  <c r="E42" i="5" s="1"/>
  <c r="E33" i="5"/>
  <c r="E8" i="5"/>
  <c r="C49" i="13" s="1"/>
  <c r="E34" i="5"/>
  <c r="F33" i="5"/>
  <c r="E10" i="5"/>
  <c r="C51" i="13" s="1"/>
  <c r="F51" i="13" s="1"/>
  <c r="D34" i="5"/>
  <c r="D32" i="5"/>
  <c r="E32" i="5" s="1"/>
  <c r="F32" i="5" s="1"/>
  <c r="F34" i="5" s="1"/>
  <c r="E21" i="5"/>
  <c r="C44" i="13" s="1"/>
  <c r="E22" i="5"/>
  <c r="C45" i="13" s="1"/>
  <c r="F45" i="13" s="1"/>
  <c r="E9" i="5"/>
  <c r="C50" i="13" s="1"/>
  <c r="F50" i="13" s="1"/>
  <c r="E11" i="5"/>
  <c r="H5" i="8" s="1"/>
  <c r="E12" i="5"/>
  <c r="E13" i="5"/>
  <c r="C53" i="13" s="1"/>
  <c r="F53" i="13" s="1"/>
  <c r="E14" i="5"/>
  <c r="C54" i="13" s="1"/>
  <c r="F54" i="13" s="1"/>
  <c r="H6" i="8"/>
  <c r="E15" i="5"/>
  <c r="F12" i="5" s="1"/>
  <c r="H7" i="8"/>
  <c r="F37" i="11"/>
  <c r="F39" i="11" s="1"/>
  <c r="F10" i="5"/>
  <c r="S18" i="8" l="1"/>
  <c r="F15" i="16"/>
  <c r="M18" i="8"/>
  <c r="R18" i="8"/>
  <c r="Q18" i="8"/>
  <c r="G55" i="15"/>
  <c r="G56" i="15"/>
  <c r="G53" i="15"/>
  <c r="G57" i="15"/>
  <c r="G54" i="15"/>
  <c r="G58" i="15"/>
  <c r="E22" i="14"/>
  <c r="E28" i="14"/>
  <c r="E30" i="14" s="1"/>
  <c r="C38" i="14"/>
  <c r="F38" i="14" s="1"/>
  <c r="C59" i="15"/>
  <c r="G59" i="15" s="1"/>
  <c r="G49" i="15"/>
  <c r="E41" i="15"/>
  <c r="E40" i="15"/>
  <c r="C42" i="15"/>
  <c r="E15" i="15"/>
  <c r="E42" i="15"/>
  <c r="G50" i="13"/>
  <c r="F49" i="13"/>
  <c r="G52" i="13"/>
  <c r="I47" i="14"/>
  <c r="H47" i="14"/>
  <c r="I8" i="8"/>
  <c r="G54" i="13"/>
  <c r="C46" i="13"/>
  <c r="F46" i="13" s="1"/>
  <c r="F44" i="13"/>
  <c r="E44" i="5"/>
  <c r="F43" i="5" s="1"/>
  <c r="F29" i="11"/>
  <c r="F31" i="11" s="1"/>
  <c r="F30" i="11"/>
  <c r="I45" i="13"/>
  <c r="F14" i="5"/>
  <c r="F13" i="5"/>
  <c r="E15" i="11"/>
  <c r="H4" i="8"/>
  <c r="H8" i="8" s="1"/>
  <c r="C52" i="13"/>
  <c r="F52" i="13" s="1"/>
  <c r="E55" i="13"/>
  <c r="F9" i="5"/>
  <c r="F11" i="5"/>
  <c r="F21" i="5"/>
  <c r="F23" i="5" s="1"/>
  <c r="E23" i="5"/>
  <c r="F22" i="5" s="1"/>
  <c r="J6" i="8"/>
  <c r="I44" i="13"/>
  <c r="G51" i="13"/>
  <c r="F8" i="5"/>
  <c r="G44" i="13"/>
  <c r="J58" i="15" l="1"/>
  <c r="J57" i="15"/>
  <c r="J56" i="15"/>
  <c r="J54" i="15"/>
  <c r="J53" i="15"/>
  <c r="J55" i="15"/>
  <c r="E37" i="14"/>
  <c r="E36" i="14"/>
  <c r="F41" i="15"/>
  <c r="F12" i="15"/>
  <c r="F10" i="15"/>
  <c r="F8" i="15"/>
  <c r="F13" i="15"/>
  <c r="F11" i="15"/>
  <c r="F9" i="15"/>
  <c r="F40" i="15"/>
  <c r="I49" i="13"/>
  <c r="I53" i="13"/>
  <c r="G55" i="13"/>
  <c r="C55" i="13"/>
  <c r="F55" i="13" s="1"/>
  <c r="F42" i="5"/>
  <c r="F44" i="5" s="1"/>
  <c r="I51" i="13"/>
  <c r="I52" i="13"/>
  <c r="I50" i="13"/>
  <c r="F13" i="11"/>
  <c r="F11" i="11"/>
  <c r="F14" i="11"/>
  <c r="F10" i="11"/>
  <c r="F12" i="11"/>
  <c r="F8" i="11"/>
  <c r="F9" i="11"/>
  <c r="J8" i="8"/>
  <c r="I54" i="13"/>
  <c r="J59" i="15" l="1"/>
  <c r="E38" i="14"/>
  <c r="F42" i="15"/>
  <c r="F15" i="15"/>
  <c r="I55" i="13"/>
  <c r="E30" i="15"/>
  <c r="E32" i="15" s="1"/>
  <c r="F31" i="15" s="1"/>
  <c r="F30" i="15" l="1"/>
  <c r="F32" i="15" s="1"/>
  <c r="C24" i="15"/>
  <c r="E22" i="15"/>
  <c r="C48" i="15" s="1"/>
  <c r="C50" i="15" l="1"/>
  <c r="G48" i="15"/>
  <c r="E24" i="15"/>
  <c r="F23" i="15" s="1"/>
  <c r="G50" i="15" l="1"/>
  <c r="J49" i="15"/>
  <c r="J48" i="15"/>
  <c r="F22" i="15"/>
  <c r="F24" i="15" s="1"/>
  <c r="C60" i="18" l="1"/>
  <c r="G60" i="18" s="1"/>
  <c r="C61" i="18"/>
  <c r="C25" i="18"/>
  <c r="E25" i="18" s="1"/>
  <c r="F25" i="18" s="1"/>
  <c r="E24" i="18"/>
  <c r="C62" i="18" l="1"/>
  <c r="G62" i="18" s="1"/>
  <c r="J60" i="18"/>
  <c r="G61" i="18"/>
  <c r="J61" i="18"/>
  <c r="F24" i="18"/>
  <c r="F23" i="18"/>
  <c r="J62" i="18" l="1"/>
  <c r="E12" i="22" l="1"/>
  <c r="C56" i="22" s="1"/>
  <c r="C94" i="22"/>
  <c r="C59" i="22" l="1"/>
  <c r="J56" i="22"/>
  <c r="E94" i="22"/>
  <c r="C97" i="22"/>
  <c r="E97" i="22" s="1"/>
  <c r="E15" i="22"/>
  <c r="F12" i="22" s="1"/>
  <c r="P59" i="22" l="1"/>
  <c r="P57" i="22"/>
  <c r="P55" i="22"/>
  <c r="P52" i="22"/>
  <c r="P53" i="22"/>
  <c r="P58" i="22"/>
  <c r="P54" i="22"/>
  <c r="P51" i="22"/>
  <c r="P56" i="22"/>
  <c r="F15" i="22"/>
  <c r="F10" i="22"/>
  <c r="F8" i="22"/>
  <c r="F11" i="22"/>
  <c r="F14" i="22"/>
  <c r="F13" i="22"/>
  <c r="F7" i="22"/>
  <c r="F9" i="22"/>
  <c r="K56" i="22"/>
  <c r="D59" i="22"/>
  <c r="Q51" i="22" s="1"/>
  <c r="Q56" i="22" l="1"/>
  <c r="J59" i="22"/>
  <c r="Q55" i="22"/>
  <c r="Q54" i="22"/>
  <c r="K59" i="22"/>
  <c r="Q52" i="22"/>
  <c r="Q57" i="22"/>
  <c r="Q53" i="22"/>
  <c r="Q58" i="2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tc={8F7B6284-A525-1B4B-B0EB-C66B3B05A748}</author>
  </authors>
  <commentList>
    <comment ref="P47" authorId="0" shapeId="0" xr:uid="{8F7B6284-A525-1B4B-B0EB-C66B3B05A748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Nie je reprezentatívne číslo nakoľko digitálnu audio reklamu sme začali monitorovať až v roku 2021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tc={E76FD8A4-6978-CB47-B47E-6A58B8C29FC2}</author>
  </authors>
  <commentList>
    <comment ref="P47" authorId="0" shapeId="0" xr:uid="{E76FD8A4-6978-CB47-B47E-6A58B8C29FC2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Nie je reprezentatívne číslo nakoľko digitálnu audio reklamu sme začali monitorovať až v roku 2021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tc={5EB4E9AB-F092-2249-B368-FF3221DCF53F}</author>
  </authors>
  <commentList>
    <comment ref="N47" authorId="0" shapeId="0" xr:uid="{5EB4E9AB-F092-2249-B368-FF3221DCF53F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Nie je reprezentatívne číslo nakoľko digitálnu audio reklamu sme začali monitorovať až v roku 2021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tc={D050D008-BCBC-AD42-9402-13D65488428A}</author>
  </authors>
  <commentList>
    <comment ref="N47" authorId="0" shapeId="0" xr:uid="{D050D008-BCBC-AD42-9402-13D65488428A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Nie je reprezentatívne číslo nakoľko digitálnu audio reklamu sme začali monitorovať až v roku 2021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tc={BE51DEE3-3CC6-A046-9048-9F07E3DF3996}</author>
  </authors>
  <commentList>
    <comment ref="L45" authorId="0" shapeId="0" xr:uid="{BE51DEE3-3CC6-A046-9048-9F07E3DF3996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Nie je reprezentatívne číslo nakoľko digitálnu audio reklamu sme začali monitorovať až v roku 2021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tc={82011B7F-83F0-A24D-8E53-EE0FF05565BF}</author>
  </authors>
  <commentList>
    <comment ref="L56" authorId="0" shapeId="0" xr:uid="{82011B7F-83F0-A24D-8E53-EE0FF05565BF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Nie je reprezentatívne číslo nakoľko digitálnu audio reklamu sme začali monitorovať až v roku 2021</t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tc={38FECC1D-3018-064A-8725-381185095311}</author>
  </authors>
  <commentList>
    <comment ref="J56" authorId="0" shapeId="0" xr:uid="{38FECC1D-3018-064A-8725-381185095311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Nie je reprezentatívne číslo nakoľko digitálnu audio reklamu sme začali monitorovať až v roku 2021</t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tc={6A3FB5A6-827B-A543-9FC4-849433B75A16}</author>
  </authors>
  <commentList>
    <comment ref="J56" authorId="0" shapeId="0" xr:uid="{6A3FB5A6-827B-A543-9FC4-849433B75A16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Nie je reprezentatívne číslo nakoľko digitálnu audio reklamu sme začali monitorovať až v roku 2021</t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tc={97F58B41-15E9-F54A-BEA8-D3AE275BA949}</author>
  </authors>
  <commentList>
    <comment ref="H56" authorId="0" shapeId="0" xr:uid="{97F58B41-15E9-F54A-BEA8-D3AE275BA949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Nie je reprezentatívne číslo nakoľko digitálnu audio reklamu sme začali monitorovať až v roku 2021</t>
      </text>
    </comment>
  </commentList>
</comments>
</file>

<file path=xl/sharedStrings.xml><?xml version="1.0" encoding="utf-8"?>
<sst xmlns="http://schemas.openxmlformats.org/spreadsheetml/2006/main" count="1819" uniqueCount="336">
  <si>
    <t>Display</t>
  </si>
  <si>
    <t>Classifieds &amp; Directories</t>
  </si>
  <si>
    <t>Paid-for search</t>
  </si>
  <si>
    <t>Other</t>
  </si>
  <si>
    <t>VYSVETLIVKY</t>
  </si>
  <si>
    <t>Banners, buttons, skyscrapers, overlays, interstitials, pop ups zobrazené na stránkach</t>
  </si>
  <si>
    <t>Existuje mnoho definícií online video reklamy. Principiálne zahrnuté sem môžu byť:</t>
  </si>
  <si>
    <t>in-stream video reklama (pre-rolls, mid-rolls, post-rolls)</t>
  </si>
  <si>
    <t>in-stream banner overlays</t>
  </si>
  <si>
    <t>out-of-stream video reklama (napr. self-play videá na sociálnych sieťach)</t>
  </si>
  <si>
    <t>in-banner Video reklama</t>
  </si>
  <si>
    <t>in-text Video reklama</t>
  </si>
  <si>
    <t>kontextové video (napr. brandované video prehrávače)</t>
  </si>
  <si>
    <t>Affliate marketing</t>
  </si>
  <si>
    <t>Poplatky platené tretej strane za traffic generation (napr. pay-per-visit).</t>
  </si>
  <si>
    <t>Newsletter advertising</t>
  </si>
  <si>
    <t>Sponzorovanie</t>
  </si>
  <si>
    <t>In-game reklama</t>
  </si>
  <si>
    <t>Inzerent sponzoruje obsahové sekcie.</t>
  </si>
  <si>
    <t>Paid-for-search advertising</t>
  </si>
  <si>
    <t>Reklama zobrazujúca sa pri vyhľadávaní konkrétnych slov vo vyhľadávačoch</t>
  </si>
  <si>
    <t>Search engine optimization (SEO)</t>
  </si>
  <si>
    <t>Poplatky platené tretej strane s cieľom zlepšiť webové stránky v rebríčku vo vyhľadávačoch</t>
  </si>
  <si>
    <t>Integrated content (Integrovaný obsah)</t>
  </si>
  <si>
    <t>Reklamný priestor bez priameho odkazu na webové stránky inzerenta, vrátane tenancles (nájmov) a sponzoringu (vld' definície nižšie)</t>
  </si>
  <si>
    <t>E-Mail marketing</t>
  </si>
  <si>
    <t>Video</t>
  </si>
  <si>
    <t>Vlastníkom e-mallového zoznamu je e-mall, ktorého telo určuje inzerent, odoslaný na účet prijímateľa (predchádza tomu jeho súhlas).</t>
  </si>
  <si>
    <t>Reklama (text alebo banner), ktoré sú umiestnené okolo nesúvislaceho redakčného obsahu e-maiiových spravodajcov.</t>
  </si>
  <si>
    <t>Interaktívna televizia</t>
  </si>
  <si>
    <t>Akákoľvek reklama distribuovaná cez digitálne televízne platformy</t>
  </si>
  <si>
    <t>Online aukcie</t>
  </si>
  <si>
    <t>Poplatky získané prostredníctvom on-line aukčné domy, napr Ebay, z úspešného predaja prostredníctvom svojich stránok</t>
  </si>
  <si>
    <t>Poplatky za reklamu, sponzoring alebo umiestnenie produktu v online hre</t>
  </si>
  <si>
    <t>Tenancies (nájmy)</t>
  </si>
  <si>
    <r>
      <t xml:space="preserve">Nahlasovací formulár / vysvetlivky k jednotlivým kategóriám nájdete v sheete </t>
    </r>
    <r>
      <rPr>
        <b/>
        <sz val="12"/>
        <color theme="1"/>
        <rFont val="Calibri"/>
        <family val="2"/>
        <scheme val="minor"/>
      </rPr>
      <t>VYSVETLIVKY</t>
    </r>
  </si>
  <si>
    <t>Rok /formát</t>
  </si>
  <si>
    <t>2012</t>
  </si>
  <si>
    <t>2013</t>
  </si>
  <si>
    <t>2016</t>
  </si>
  <si>
    <t>Total v Eur</t>
  </si>
  <si>
    <t>1.polrok 2012</t>
  </si>
  <si>
    <t>2.polrok 2012</t>
  </si>
  <si>
    <t>1.polrok 2013</t>
  </si>
  <si>
    <t>2.polrok 2013</t>
  </si>
  <si>
    <t>1.polrok 2014</t>
  </si>
  <si>
    <t>2.polrok 2014</t>
  </si>
  <si>
    <t>1.polrok 2015</t>
  </si>
  <si>
    <t>2.polrok 2015</t>
  </si>
  <si>
    <t>1.polrok 2016</t>
  </si>
  <si>
    <t>2.polrok 2016</t>
  </si>
  <si>
    <t>Rok /reklamná kategória</t>
  </si>
  <si>
    <r>
      <rPr>
        <b/>
        <sz val="12"/>
        <color theme="1"/>
        <rFont val="Calibri"/>
        <family val="2"/>
        <scheme val="minor"/>
      </rPr>
      <t>Zdroj:</t>
    </r>
    <r>
      <rPr>
        <sz val="12"/>
        <color theme="1"/>
        <rFont val="Calibri"/>
        <family val="2"/>
        <scheme val="minor"/>
      </rPr>
      <t xml:space="preserve"> IAB Slovakia, údaje pozostávajú z media-net-net hodnoty reklamy na členských serveroch IAB Slovakia a kvalifikovaného odhadu IAB Slovakia tržieb slovenských a medzinárodných nečlenských serverov. </t>
    </r>
  </si>
  <si>
    <t>*POZNÁMKA:</t>
  </si>
  <si>
    <t>2014*</t>
  </si>
  <si>
    <t>Classifieds</t>
  </si>
  <si>
    <t>Sponsorship</t>
  </si>
  <si>
    <t>E-mail</t>
  </si>
  <si>
    <t>Slotting fees</t>
  </si>
  <si>
    <t>Rich media</t>
  </si>
  <si>
    <t>Lead generation</t>
  </si>
  <si>
    <t>Výdavky roky 2004 - 2011</t>
  </si>
  <si>
    <t>2011*</t>
  </si>
  <si>
    <t xml:space="preserve">do roku 2011 sú deklarované len čísla členských reklamných serverov AIM (dnes IAB Slovakia) a to v media-net hodnote. V roku 2011 došlo k zmene metodiky a údaje sú za celý slovenský reklamný internetový trh. Od roku 2011 údaje pozostávajú z media-net hodnoty reklamy a mediálnych partnerstiev na členských serveroch IAB Slovakia a kvalifikovaného odhadu tržieb slovenských a medzinárodných nečlenských serverov. </t>
  </si>
  <si>
    <t>N/A</t>
  </si>
  <si>
    <t xml:space="preserve">v článku na základe prepojenia s obsahom, platí sa len v prípade kliknutia na odkaz, prípadne platba za obdobie </t>
  </si>
  <si>
    <t xml:space="preserve">riadková inzercia, resp. textová inzercia na špecifikcký produkt alebo službu </t>
  </si>
  <si>
    <t xml:space="preserve">(napr. servery s prac. ponukami, realitné servery, online autobazár, aukcie, ...) </t>
  </si>
  <si>
    <t xml:space="preserve">Lead Generation / Referrals </t>
  </si>
  <si>
    <t xml:space="preserve">zahŕňa inzerciu, ktorej cena je stanovená na základe určitého cieľu inzerenta (cost-per-.action, cost.per-lead, cost-per-inquiry) - cena je daná napr. podľa počtu registrácií v systéme inzerenta, alebo podľa počtu vyplnených dotazníkov a pod. </t>
  </si>
  <si>
    <t>poplatky za umiestnenie, ide o výraz z retailu – najviac tomu zodpovedá "prednostný výpis“ – neviaže sa však na kľúčové slovo</t>
  </si>
  <si>
    <t xml:space="preserve">. </t>
  </si>
  <si>
    <r>
      <t>•</t>
    </r>
    <r>
      <rPr>
        <sz val="12"/>
        <color theme="1"/>
        <rFont val="Calibri"/>
        <family val="2"/>
        <scheme val="minor"/>
      </rPr>
      <t xml:space="preserve">  </t>
    </r>
    <r>
      <rPr>
        <b/>
        <i/>
        <sz val="12"/>
        <color theme="1"/>
        <rFont val="Calibri"/>
        <family val="2"/>
        <scheme val="minor"/>
      </rPr>
      <t xml:space="preserve">Contextual search (textový odkaz v článkoch) </t>
    </r>
    <r>
      <rPr>
        <sz val="12"/>
        <color theme="1"/>
        <rFont val="Calibri"/>
        <family val="2"/>
        <scheme val="minor"/>
      </rPr>
      <t>– textový link sa zobrazí</t>
    </r>
  </si>
  <si>
    <r>
      <t>•</t>
    </r>
    <r>
      <rPr>
        <sz val="12"/>
        <color theme="1"/>
        <rFont val="Calibri"/>
        <family val="2"/>
        <scheme val="minor"/>
      </rPr>
      <t xml:space="preserve">  </t>
    </r>
    <r>
      <rPr>
        <b/>
        <i/>
        <sz val="12"/>
        <color theme="1"/>
        <rFont val="Calibri"/>
        <family val="2"/>
        <scheme val="minor"/>
      </rPr>
      <t xml:space="preserve">Paid inclusion </t>
    </r>
    <r>
      <rPr>
        <sz val="12"/>
        <color theme="1"/>
        <rFont val="Calibri"/>
        <family val="2"/>
        <scheme val="minor"/>
      </rPr>
      <t xml:space="preserve">– garantuje, že stránka je indexovaná podľa vyhľadávača prevádzkovateľa. Vyhľadanie je determinované algoritmami vyhľadávača </t>
    </r>
  </si>
  <si>
    <r>
      <t>•</t>
    </r>
    <r>
      <rPr>
        <sz val="12"/>
        <color theme="1"/>
        <rFont val="Calibri"/>
        <family val="2"/>
        <scheme val="minor"/>
      </rPr>
      <t xml:space="preserve">  </t>
    </r>
    <r>
      <rPr>
        <b/>
        <i/>
        <sz val="12"/>
        <color theme="1"/>
        <rFont val="Calibri"/>
        <family val="2"/>
        <scheme val="minor"/>
      </rPr>
      <t xml:space="preserve">Site optimization (optimalizácia stránky) </t>
    </r>
    <r>
      <rPr>
        <sz val="12"/>
        <color theme="1"/>
        <rFont val="Calibri"/>
        <family val="2"/>
        <scheme val="minor"/>
      </rPr>
      <t xml:space="preserve">– zmena stránky, ktorá umožní automatické indexovanie stránky a vyššiu pravdepodobnosť lepšieho umiestnenia vo výsledkoch vyhľadania </t>
    </r>
  </si>
  <si>
    <r>
      <t>Vyhľadávanie (Search</t>
    </r>
    <r>
      <rPr>
        <b/>
        <i/>
        <sz val="12"/>
        <color rgb="FFCC3300"/>
        <rFont val="Calibri"/>
        <family val="2"/>
        <scheme val="minor"/>
      </rPr>
      <t>)</t>
    </r>
  </si>
  <si>
    <t xml:space="preserve"> Do tejto kategórie patria: </t>
  </si>
  <si>
    <t>vyhľadávanie podľa kľúčového slova (textový odkaz na vrchu alebo boku stránky ako výsledok vyhľadávania preddefinovaného výrazu)</t>
  </si>
  <si>
    <t>Classifieds and auctions</t>
  </si>
  <si>
    <t>inzercia integrujúca komponenty streamovaného videa a / alebo zvuku, a umožňuje používateľovi určitú formu interakcie</t>
  </si>
  <si>
    <t xml:space="preserve">Slotting fees </t>
  </si>
  <si>
    <r>
      <t>•</t>
    </r>
    <r>
      <rPr>
        <sz val="12"/>
        <color theme="1"/>
        <rFont val="Calibri"/>
        <family val="2"/>
        <scheme val="minor"/>
      </rPr>
      <t xml:space="preserve">  </t>
    </r>
    <r>
      <rPr>
        <b/>
        <i/>
        <sz val="12"/>
        <color theme="1"/>
        <rFont val="Calibri"/>
        <family val="2"/>
        <scheme val="minor"/>
      </rPr>
      <t xml:space="preserve">Paid listings (Prednostné výpisy) </t>
    </r>
    <r>
      <rPr>
        <sz val="12"/>
        <color theme="1"/>
        <rFont val="Calibri"/>
        <family val="2"/>
        <scheme val="minor"/>
      </rPr>
      <t xml:space="preserve">– textové linky zobrazujúce sa na vrchu alebo boku stránky výsledkov vyhľadania na konkrétne slovo. </t>
    </r>
  </si>
  <si>
    <t>Čím viac zadávateľ platí tým na vyššej pozícii sa jeho odkaz zobrazuje. Zadávateľ platí v prípade, že užívateľ klikne na textový link, prípadne platba za obdobie.</t>
  </si>
  <si>
    <t>Špecifikácia reklamných kategórií pre roky 2004 - 2011</t>
  </si>
  <si>
    <t>Formát reklamy</t>
  </si>
  <si>
    <t>% Podiel</t>
  </si>
  <si>
    <t>Paid for search</t>
  </si>
  <si>
    <t>Classifieds and directories</t>
  </si>
  <si>
    <t>Textová reklama</t>
  </si>
  <si>
    <t>Native</t>
  </si>
  <si>
    <t>TOTAL</t>
  </si>
  <si>
    <t>1 HY 2017</t>
  </si>
  <si>
    <t>Platforma</t>
  </si>
  <si>
    <t>Desktop</t>
  </si>
  <si>
    <t>Mobil</t>
  </si>
  <si>
    <t>Programmatic display</t>
  </si>
  <si>
    <t>Ostatný display</t>
  </si>
  <si>
    <t>DISPLAY SPOLU</t>
  </si>
  <si>
    <t>Video display</t>
  </si>
  <si>
    <t>Display reklama</t>
  </si>
  <si>
    <t xml:space="preserve"> Video reklama</t>
  </si>
  <si>
    <t>Online classifieds &amp; Directories</t>
  </si>
  <si>
    <t xml:space="preserve">Poplatok platí inzerent za zobrazovanie reklamy alebo Iistingu pri určitej téme, ako je automobilový priemysel, nábor ľudí, či predaj nehnuteľností, bez ohľadu na výsledok reklamy (tj. poplatok sa platí aj v pripade žiadneho predaja). Directories: Online verzie tlačených Zlatých stránok (listing platený inzerentom)
</t>
  </si>
  <si>
    <t>Natívna reklama</t>
  </si>
  <si>
    <t>Reklama, ktorá je písaná jazykom média a jej umiestnenie je v súlade s design stránky. Primárne sem patria PR články, Natívne články, Recommended widgety - odporúčacie boxy, In feed reklama...</t>
  </si>
  <si>
    <t>OTHER</t>
  </si>
  <si>
    <t>Dlhodobé partnerstvo medzi zadávateľom reklamy a majiteľom média. Vlastník média ťaží z obsahu alebo služby, ktoré ponúka nájomca pre svojich zákazníkov, mediálny priestor môže byť spoplatený obvyklým spôsobom.</t>
  </si>
  <si>
    <t>2 HY 2017</t>
  </si>
  <si>
    <t>Total</t>
  </si>
  <si>
    <t>1HY 2017</t>
  </si>
  <si>
    <t>2017 - PODIEL PROGRAMMATIC NA DISPLAY</t>
  </si>
  <si>
    <t>2HY 2017</t>
  </si>
  <si>
    <t>2017 - PODIEL VIDEO NA DISPLAY</t>
  </si>
  <si>
    <t>2017 - výdavky podľa  FORMÁT</t>
  </si>
  <si>
    <t>2017 - výdavky podľa PLATFORMA</t>
  </si>
  <si>
    <t>1.polrok 2017</t>
  </si>
  <si>
    <t>2.polrok 2017</t>
  </si>
  <si>
    <t xml:space="preserve">nie je možné porovnávať údaje v rámci jednotlivých reklamných kategórií nakoľko v roku 2014 AdEx komisia rozhodla o prerozdelení výdavkov v rámci niektorých položiek reklamných kategórií (Display, Search). Toto nové prerozdelenie bolo po prvýkrát aplikované v roku 2014 a v roku 2015 ešte upravované. Nová metodika bola potrebná, nakoľko v rámci nadnárodných nečlenských médií sa postupne niektoré PPC pozície redefinovali na display. Metodika kopíruje odporúčania IAB Europe. Pre potreby porovnania vývoja niektorých kategórií v tlačových správach (napr. Display reklama) vychádzame z dát, ktoré boli spätne prepočítané podľa novej metodiky. V roku 2017 došlo k novému spôsobu nahlasovania príjmov členských médií a to podľa formátu, platformy a spôsobu predaja reklamy. Tým pádom kontinuálne je možno porovnávať len niektoré položky ako Display, Classifieds&amp;Directories a Paid for search. </t>
  </si>
  <si>
    <t>1.polrok 2018</t>
  </si>
  <si>
    <t>1HY 2018</t>
  </si>
  <si>
    <t xml:space="preserve"> VÝDAVKY DO INTERNETOVEJ REKLAMY ZA CELÝ ROK 2017</t>
  </si>
  <si>
    <t xml:space="preserve"> VÝDAVKY DO INTERNETOVEJ REKLAMY ZA CELÝ ROK 2018</t>
  </si>
  <si>
    <t>2018 - výdavky podľa  FORMÁT</t>
  </si>
  <si>
    <t>1 HY 2018</t>
  </si>
  <si>
    <t>2 HY 2018</t>
  </si>
  <si>
    <t>2018 - výdavky podľa PLATFORMA</t>
  </si>
  <si>
    <t>2018 - PODIEL PROGRAMMATIC NA DISPLAY</t>
  </si>
  <si>
    <t>DISPLAY SPOLU vrátane Video</t>
  </si>
  <si>
    <t>2HY 2018</t>
  </si>
  <si>
    <t>2018 - PODIEL VIDEO NA DISPLAY</t>
  </si>
  <si>
    <t>PLATFORMA</t>
  </si>
  <si>
    <t>RAST 2018/2017</t>
  </si>
  <si>
    <t>PODIEL 2017</t>
  </si>
  <si>
    <t>PODIEL 2018</t>
  </si>
  <si>
    <t>REKLAMNÝ FORMÁT</t>
  </si>
  <si>
    <t>SPÔSOB PREDAJA</t>
  </si>
  <si>
    <t>Programmatic</t>
  </si>
  <si>
    <t>VÝVOJ VÝDAVKOV DO INTERNETOVEJ REKLAMY POROVNANIE 2018/2017</t>
  </si>
  <si>
    <t>*hodnota programmatic bola pre rok 2017 prepočítaná nakoľko došlo k úprave metodiky výpočtu v prvom polroku 2018</t>
  </si>
  <si>
    <t>2.polrok 2018</t>
  </si>
  <si>
    <t>LINK NA INFOGRAFIKU</t>
  </si>
  <si>
    <t>1HY 2019</t>
  </si>
  <si>
    <t xml:space="preserve">Other </t>
  </si>
  <si>
    <t xml:space="preserve"> VÝDAVKY DO INTERNETOVEJ REKLAMY ZA ROK 2019</t>
  </si>
  <si>
    <t>2HY 2019</t>
  </si>
  <si>
    <t>2019 - výdavky podľa PLATFORMY</t>
  </si>
  <si>
    <t xml:space="preserve"> 2019 - výdavky podľa  FORMÁTU</t>
  </si>
  <si>
    <t>%Podiel</t>
  </si>
  <si>
    <t>2019 - PODIEL PROGRAMMATIC NA DISPLAY A VÝVOJ</t>
  </si>
  <si>
    <t>2019 - PODIEL VIDEO NA DISPLAY A VÝVOJ</t>
  </si>
  <si>
    <t>VÝVOJ VÝDAVKOV DO INTERNETOVEJ REKLAMY MEDZIROČNÉ POROVNANIE 2019/2018</t>
  </si>
  <si>
    <t>2019/2018</t>
  </si>
  <si>
    <t>PODIEL 2019</t>
  </si>
  <si>
    <t>1.polrok 2019</t>
  </si>
  <si>
    <t>2.polrok 2019</t>
  </si>
  <si>
    <t>2018/2017</t>
  </si>
  <si>
    <t>Graf číslo 1: Vývoj výdavkov za roky 2017 - 2019</t>
  </si>
  <si>
    <t>Graf číslo 2: Vývoj výdavkov do jednotlivých platforiem 2017 - 2019</t>
  </si>
  <si>
    <t>Graf číslo 3: Vývoj výdavkov do jednotlivých formátov 2017- 2019</t>
  </si>
  <si>
    <t>Graf číslo 4: Percentuálny medziročný vývoj výdavkov do formátov 2018/2017 a 2019/2018</t>
  </si>
  <si>
    <t>Graf číslo 5: Podiel programmatic display na celkovej display reklame</t>
  </si>
  <si>
    <t>Graf číslo 6: Podiel video reklamy na celkovej display reklame</t>
  </si>
  <si>
    <t xml:space="preserve"> VÝDAVKY DO INTERNETOVEJ REKLAMY ZA 1 POLROK 2020</t>
  </si>
  <si>
    <t>1 POLROK 2020 - výdavky podľa  FORMÁTU</t>
  </si>
  <si>
    <t>1HY 2020</t>
  </si>
  <si>
    <t>1 POLROK 2020 - výdavky podľa PLATFORMY</t>
  </si>
  <si>
    <t xml:space="preserve">1HY 2020 </t>
  </si>
  <si>
    <t>% Podiel 2020</t>
  </si>
  <si>
    <t>% Rast - Pokles  2020/2019</t>
  </si>
  <si>
    <t>1 POLROK 2020 - PODIEL PROGRAMMATIC NA DISPLAY A VÝVOJ</t>
  </si>
  <si>
    <t>Non programmatic display</t>
  </si>
  <si>
    <t>1 POLROK 2020 - PODIEL VIDEO NA DISPLAY A VÝVOJ</t>
  </si>
  <si>
    <t>Non video display</t>
  </si>
  <si>
    <t>Graf číslo 1: Vývoj výdavkov v prvých polrokoch za roky 2017 - 2020</t>
  </si>
  <si>
    <t>Search</t>
  </si>
  <si>
    <t>Non video Display</t>
  </si>
  <si>
    <t>Graf číslo 4: Podiel programmatic display na celkovej display reklame</t>
  </si>
  <si>
    <t>Graf číslo 5: Podiel video reklamy na celkovej display reklame</t>
  </si>
  <si>
    <t>Rok</t>
  </si>
  <si>
    <t>Vývoj výdavkov v prvých polrokoch a medziročný rast (v EUR)</t>
  </si>
  <si>
    <t>Graf číslo 2: Vývoj výdavkov do jednotlivých platforiem v prvých polrokoch 2017 - 2020</t>
  </si>
  <si>
    <t xml:space="preserve"> Vývoj výdavkov do jednotlivých platforiem v prvých polrokoch 2017 - 2020</t>
  </si>
  <si>
    <t>Vývoj výdavkov do jednotlivých formátov v prvých polrokoch 2017- 2020</t>
  </si>
  <si>
    <t>Graf číslo 3: Vývoj výdavkov do jednotlivých formátov v prvých polrokoch 2017- 2020</t>
  </si>
  <si>
    <t>Non - video display</t>
  </si>
  <si>
    <t>* v roku 2018 je v Non-display reklame započítaná aj textová reklama s obrázkom, ktorá sa v tomto období viedla ako samostatná položka</t>
  </si>
  <si>
    <t>1.polrok 2020</t>
  </si>
  <si>
    <t xml:space="preserve"> VÝDAVKY DO INTERNETOVEJ REKLAMY ZA ROK 2020</t>
  </si>
  <si>
    <t xml:space="preserve"> 2020 - výdavky podľa  FORMÁTU</t>
  </si>
  <si>
    <t>2HY 2020</t>
  </si>
  <si>
    <t>2020 - výdavky podľa PLATFORMY</t>
  </si>
  <si>
    <t>VÝVOJ VÝDAVKOV DO INTERNETOVEJ REKLAMY MEDZIROČNÉ POROVNANIE 2020/2019</t>
  </si>
  <si>
    <t>2020/2019</t>
  </si>
  <si>
    <t>PODIEL 2020</t>
  </si>
  <si>
    <t>Graf číslo 1: Vývoj výdavkov 2017 - 2020</t>
  </si>
  <si>
    <t>Graf číslo 2: Vývoj výdavkov do jednotlivých platforiem 2017 - 2020</t>
  </si>
  <si>
    <t>Graf číslo 3: Vývoj výdavkov do jednotlivých formátov 2017- 2020</t>
  </si>
  <si>
    <t>Graf číslo 4: Percentuálny medziročný vývoj výdavkov do formátov 2020/2019</t>
  </si>
  <si>
    <t>2HY2020/2HY2019</t>
  </si>
  <si>
    <t>VÝVOJ VÝDAVKOV DO INTERNETOVEJ REKLAMY V POLROKOCH 2HY 2020 vs 2HY 2019</t>
  </si>
  <si>
    <t>- z toho digitálna audio reklama</t>
  </si>
  <si>
    <t>Poznámka: Digitálnu audio reklamu sme začali v IAB Slovakia monitorovať až v druhom polroku 2020. Pre tento rok ju uvádzame ako súčasť položky "other". Zahŕňa reklamu v podcastoch, online rádiách a streamovacích službách.</t>
  </si>
  <si>
    <t>Digitálna audio reklama</t>
  </si>
  <si>
    <t>Reklama v podcastoch, online rádiách a streamovacích službách</t>
  </si>
  <si>
    <t>Poznámka: Od roku 2017 v IAB Slovakia monitorujeme vývoj programmatic reklamy, ktorá bola definovaná ako investície zadávateľov cez DSP platformy. Na poslednom zasadaní komisia AdEx rozhodla o synchronizácii reportingu programmatic reklamy v súlade s reportingom nadnárodného združenia IAB Europe, ktorého je IAB Slovakia členom. Preto v roku 2021 pribudne ešte rozšírená definícia programmatic display reklamy. Bude zahŕňať všetku display reklamu, ktorá bola nakupvaná akýmkoľvek automatizovaným spôsobom.</t>
  </si>
  <si>
    <t>2020 - PODIEL PROGRAMMATIC DISPLAY NA CELKOVOM DISPLAY A VÝVOJ (DSP platformy)</t>
  </si>
  <si>
    <t>2020 - PODIEL VIDEO DISPLAY NA CELKOVOM DISPLAY A VÝVOJ</t>
  </si>
  <si>
    <t>2.polrok 2020</t>
  </si>
  <si>
    <t>Výdavky po rokoch 2012 - 2020</t>
  </si>
  <si>
    <t xml:space="preserve"> VÝDAVKY DO INTERNETOVEJ REKLAMY ZA PRVÝ POLROK 2021</t>
  </si>
  <si>
    <t>1HY  2021 - výdavky podľa  FORMÁTU</t>
  </si>
  <si>
    <t>1HY 2021</t>
  </si>
  <si>
    <t>1HY 2021 - výdavky podľa PLATFORMY</t>
  </si>
  <si>
    <t>1HY 2021 - PODIEL PROGRAMMATIC DISPLAY NA CELKOVOM DISPLAY A VÝVOJ - zmena v metodike</t>
  </si>
  <si>
    <t>1HY 2021 - PODIEL VIDEO DISPLAY NA CELKOVOM DISPLAY A VÝVOJ</t>
  </si>
  <si>
    <t>% podiel formátu</t>
  </si>
  <si>
    <t>% medziročná zmena</t>
  </si>
  <si>
    <t>Non-video display</t>
  </si>
  <si>
    <t>Non-programmatic display</t>
  </si>
  <si>
    <r>
      <rPr>
        <i/>
        <sz val="12"/>
        <color rgb="FFFF0000"/>
        <rFont val="Calibri"/>
        <family val="2"/>
      </rPr>
      <t>Poznámka:</t>
    </r>
    <r>
      <rPr>
        <i/>
        <sz val="12"/>
        <color theme="1"/>
        <rFont val="Calibri"/>
        <family val="2"/>
      </rPr>
      <t xml:space="preserve"> Od roku 2017 v IAB Slovakia monitorujeme vývoj programmatic reklamy, ktorá bola definovaná ako investície zadávateľov cez DSP platformy. Na poslednom zasadaní komisia AdEx rozhodla o synchronizácii reportingu programmatic reklamy v súlade s reportingom nadnárodného združenia IAB Europe, ktorého je IAB Slovakia členom. Preto v roku 2021 je definícia programmatic display reklamy rozšírená a zahŕňa všetku reklamu, ktorá bola nakupovaná akýmkoľvek automatizovaným spôsobom. Čiže do programmatic výdavkov sú zahrnuté investície zrealizované cez DSP platformy, cez reklamné nástroje Google Ads, DV360 a Facebook Ads. Pre účel porovnania boli čísla z roka 2020 prepočítané.</t>
    </r>
  </si>
  <si>
    <t>Výdavky na polročnej báze 2012 - 2021</t>
  </si>
  <si>
    <t>1.polrok 2021</t>
  </si>
  <si>
    <t>Na stiahnutie:</t>
  </si>
  <si>
    <t>Tlačová správa ku výdavkom do online reklamy za prvý polrok 2021</t>
  </si>
  <si>
    <t>Infografika ku výdavkom do online reklamy za prvý polrok 2021</t>
  </si>
  <si>
    <t xml:space="preserve"> VÝDAVKY DO INTERNETOVEJ REKLAMY ZA ROK 2021</t>
  </si>
  <si>
    <t xml:space="preserve"> 2021 - výdavky podľa  FORMÁTU</t>
  </si>
  <si>
    <t>2HY 2021</t>
  </si>
  <si>
    <t>% PODIEL FORMÁTU</t>
  </si>
  <si>
    <t>FORMÁT REKLAMY</t>
  </si>
  <si>
    <t>% PODIEL</t>
  </si>
  <si>
    <t>2021 - výdavky podľa PLATFORMY</t>
  </si>
  <si>
    <t xml:space="preserve">2021 - PODIEL PROGRAMMATIC DISPLAY NA CELKOVOM DISPLAY </t>
  </si>
  <si>
    <t>% ZMENA</t>
  </si>
  <si>
    <t>DISPLAY</t>
  </si>
  <si>
    <t>VÝVOJ VÝDAVKOV DO INTERNETOVEJ REKLAMY MEDZIROČNÉ POROVNANIE 2021/2020</t>
  </si>
  <si>
    <t>2021/2020</t>
  </si>
  <si>
    <t>PODIEL 2021</t>
  </si>
  <si>
    <t>VÝVOJ A MEDZIROČNÉ POROVNANIE VÝDAVKOV ZA DRUHÝ POLROK 2021</t>
  </si>
  <si>
    <t>VÝVOJ VIDEO A NON VIDEO DISPLAY</t>
  </si>
  <si>
    <t>VÝVOJ PROGRAMMATIC  DISPLAY</t>
  </si>
  <si>
    <r>
      <rPr>
        <b/>
        <sz val="11"/>
        <color theme="1" tint="0.34998626667073579"/>
        <rFont val="Arial"/>
        <family val="2"/>
      </rPr>
      <t>Poznámka:</t>
    </r>
    <r>
      <rPr>
        <sz val="11"/>
        <color theme="1" tint="0.34998626667073579"/>
        <rFont val="Arial"/>
        <family val="2"/>
      </rPr>
      <t xml:space="preserve"> Na začiatku roka 2021 došlo k zmene metodiky v prípade programmatic reklamy a to v súlade so štandardmi medzinárodného združenie IAB Europe. Definícia programmatic display reklamy bola rozšírená a zahŕňa všetku reklamu, ktorá bola nakupovaná akýmkoľvek automatizovaným spôsobom. Čiže do programmatic výdavkov sú zahrnuté investície zrealizované cez DSP platformy, cez reklamné nástroje Google Ads, DV360 a Facebook Ads. Pre účel porovnania boli čísla z roka 2020 prepočítané.</t>
    </r>
  </si>
  <si>
    <r>
      <rPr>
        <b/>
        <sz val="11"/>
        <color theme="1" tint="0.34998626667073579"/>
        <rFont val="Arial"/>
        <family val="2"/>
      </rPr>
      <t>Poznámka</t>
    </r>
    <r>
      <rPr>
        <sz val="11"/>
        <color theme="1" tint="0.34998626667073579"/>
        <rFont val="Arial"/>
        <family val="2"/>
      </rPr>
      <t>: pre možnosť porovnania boli hodnoty z roka 2020 prepočítané novou metodikou pre programmatic reklamu.</t>
    </r>
  </si>
  <si>
    <t>2.polrok 2021</t>
  </si>
  <si>
    <t>LINK NA TLAČOVÚ SPRÁVU</t>
  </si>
  <si>
    <t>1HY 2022 - výdavky podľa  FORMÁTU</t>
  </si>
  <si>
    <t>1HY 2022</t>
  </si>
  <si>
    <t xml:space="preserve">% PODIEL </t>
  </si>
  <si>
    <t>1HY 2022 - výdavky podľa PLATFORMY</t>
  </si>
  <si>
    <t xml:space="preserve">1HY 2022 - PODIEL PROGRAMMATIC DISPLAY NA CELKOVOM DISPLAY </t>
  </si>
  <si>
    <r>
      <rPr>
        <b/>
        <sz val="11"/>
        <color theme="1" tint="0.34998626667073579"/>
        <rFont val="Arial"/>
        <family val="2"/>
      </rPr>
      <t>Poznámka:</t>
    </r>
    <r>
      <rPr>
        <sz val="11"/>
        <color theme="1" tint="0.34998626667073579"/>
        <rFont val="Arial"/>
        <family val="2"/>
      </rPr>
      <t xml:space="preserve"> Na začiatku roka 2021 došlo k zmene metodiky v prípade programmatic reklamy a to v súlade so štandardmi medzinárodného združenie IAB Europe. Definícia programmatic display reklamy bola rozšírená a zahŕňa všetku reklamu, ktorá bola nakupovaná akýmkoľvek automatizovaným spôsobom. Čiže do programmatic výdavkov sú zahrnuté investície zrealizované cez DSP platformy, cez reklamné nástroje Google Ads, DV360 a Facebook Ads. </t>
    </r>
  </si>
  <si>
    <t xml:space="preserve">1HY 2022 - PODIEL VIDEO DISPLAY NA CELKOVOM DISPLAY </t>
  </si>
  <si>
    <t>VÝVOJ VÝDAVKOV DO INTERNETOVEJ REKLAMY MEDZIROČNÉ POROVNANIE PRVÉ POLROKY</t>
  </si>
  <si>
    <t>2022/2021</t>
  </si>
  <si>
    <t>PODIEL 1HY 2022</t>
  </si>
  <si>
    <t>PODIEL 1HY 2021</t>
  </si>
  <si>
    <t>PODIEL 1HY 2020</t>
  </si>
  <si>
    <t>PODIEL 1HY 2019</t>
  </si>
  <si>
    <r>
      <rPr>
        <b/>
        <sz val="11"/>
        <color theme="1" tint="0.34998626667073579"/>
        <rFont val="Arial"/>
        <family val="2"/>
      </rPr>
      <t>Poznámka</t>
    </r>
    <r>
      <rPr>
        <sz val="11"/>
        <color theme="1" tint="0.34998626667073579"/>
        <rFont val="Arial"/>
        <family val="2"/>
      </rPr>
      <t>: pre možnosť porovnania boli hodnoty z roka 2020 a 2019 prepočítané novou metodikou pre programmatic reklamu.</t>
    </r>
  </si>
  <si>
    <t>Vývoj Programmatic display</t>
  </si>
  <si>
    <t>Vývoj Video display</t>
  </si>
  <si>
    <r>
      <rPr>
        <b/>
        <sz val="11"/>
        <color theme="1" tint="0.34998626667073579"/>
        <rFont val="Arial"/>
        <family val="2"/>
      </rPr>
      <t>Poznámka:</t>
    </r>
    <r>
      <rPr>
        <sz val="11"/>
        <color theme="1" tint="0.34998626667073579"/>
        <rFont val="Arial"/>
        <family val="2"/>
      </rPr>
      <t xml:space="preserve"> Na začiatku roka 2022 sme v IAB Slovakia začali monitorovať affiliate reklamu ako separátny formát.</t>
    </r>
  </si>
  <si>
    <t>- z toho affiliate reklama</t>
  </si>
  <si>
    <t>VÝDAVKY DO INTERNETOVEJ REKLAMY ZA PRVÝ POLROK 2022</t>
  </si>
  <si>
    <t>VÝDAVKY DO INTERNETOVEJ REKLAMY ZA ROK 2022</t>
  </si>
  <si>
    <t>2022 - výdavky podľa  FORMÁTU</t>
  </si>
  <si>
    <t>2HY 2022</t>
  </si>
  <si>
    <t>2022 - výdavky podľa PLATFORMY</t>
  </si>
  <si>
    <t xml:space="preserve">2022 - PODIEL PROGRAMMATIC DISPLAY NA CELKOVOM DISPLAY </t>
  </si>
  <si>
    <t xml:space="preserve">2022 - PODIEL VIDEO DISPLAY NA CELKOVOM DISPLAY </t>
  </si>
  <si>
    <t>VÝVOJ VÝDAVKOV DO INTERNETOVEJ REKLAMY MEDZIROČNÉ POROVNANIE 2022/2021</t>
  </si>
  <si>
    <t>n/a</t>
  </si>
  <si>
    <t>PODIEL 2O22</t>
  </si>
  <si>
    <t>PODIEL 2022</t>
  </si>
  <si>
    <t xml:space="preserve">2021 - PODIEL VIDEO DISPLAY NA CELKOVOM DISPLAY </t>
  </si>
  <si>
    <t>VÝVOJ A MEDZIROČNÉ POROVNANIE VÝDAVKOV ZA DRUHÝ POLROK 2022</t>
  </si>
  <si>
    <t>VÝDAVKY DO INTERNETOVEJ REKLAMY ZA PRVÝ POLROK 2023</t>
  </si>
  <si>
    <t>1HY 2023 - výdavky podľa  FORMÁTU</t>
  </si>
  <si>
    <t>1HY 2023</t>
  </si>
  <si>
    <t>1HY 2023 - výdavky podľa PLATFORMY</t>
  </si>
  <si>
    <t xml:space="preserve">1HY 2023 - PODIEL PROGRAMMATIC DISPLAY NA CELKOVOM DISPLAY </t>
  </si>
  <si>
    <t xml:space="preserve">1HY 2023 - PODIEL VIDEO DISPLAY NA CELKOVOM DISPLAY </t>
  </si>
  <si>
    <t>2023/2022</t>
  </si>
  <si>
    <t>PODIEL 1HY 2023</t>
  </si>
  <si>
    <t>1 HY 2023</t>
  </si>
  <si>
    <t>VÝDAVKY DO INTERNETOVEJ REKLAMY ZA ROK 2023</t>
  </si>
  <si>
    <t>2023 - výdavky podľa  FORMÁTU</t>
  </si>
  <si>
    <t>2HY 2023</t>
  </si>
  <si>
    <t>2023 - výdavky podľa PLATFORMY</t>
  </si>
  <si>
    <t xml:space="preserve">2023 - PODIEL PROGRAMMATIC DISPLAY NA CELKOVOM DISPLAY </t>
  </si>
  <si>
    <r>
      <rPr>
        <b/>
        <sz val="11"/>
        <color theme="1" tint="0.34998626667073579"/>
        <rFont val="Arial"/>
        <family val="2"/>
      </rPr>
      <t>Poznámka:</t>
    </r>
    <r>
      <rPr>
        <sz val="11"/>
        <color theme="1" tint="0.34998626667073579"/>
        <rFont val="Arial"/>
        <family val="2"/>
      </rPr>
      <t xml:space="preserve"> Na začiatku roka </t>
    </r>
    <r>
      <rPr>
        <b/>
        <sz val="11"/>
        <color theme="1" tint="0.34998626667073579"/>
        <rFont val="Arial"/>
        <family val="2"/>
      </rPr>
      <t>2021</t>
    </r>
    <r>
      <rPr>
        <sz val="11"/>
        <color theme="1" tint="0.34998626667073579"/>
        <rFont val="Arial"/>
        <family val="2"/>
      </rPr>
      <t xml:space="preserve"> došlo k zmene metodiky v prípade programmatic reklamy a to v súlade so štandardmi medzinárodného združenie IAB Europe. Definícia programmatic display reklamy bola rozšírená a zahŕňa všetku reklamu, ktorá bola nakupovaná akýmkoľvek automatizovaným spôsobom. Čiže do programmatic výdavkov sú zahrnuté investície zrealizované cez DSP platformy, cez reklamné nástroje Google Ads, DV360 a Facebook Ads. </t>
    </r>
  </si>
  <si>
    <t xml:space="preserve">2023 - PODIEL VIDEO DISPLAY NA CELKOVOM DISPLAY </t>
  </si>
  <si>
    <t>VÝVOJ VÝDAVKOV DO INTERNETOVEJ REKLAMY MEDZIROČNÉ POROVNANIE 2023/2022</t>
  </si>
  <si>
    <t>PODIEL 2023</t>
  </si>
  <si>
    <t xml:space="preserve">                      Affiliate</t>
  </si>
  <si>
    <t>VÝDAVKY DO INTERNETOVEJ REKLAMY ZA PRVÝ POLROK 2024</t>
  </si>
  <si>
    <t>1HY 2024 - výdavky podľa  FORMÁTU</t>
  </si>
  <si>
    <t>1HY 2024</t>
  </si>
  <si>
    <t xml:space="preserve">1HY 2024 - PODIEL PROGRAMMATIC DISPLAY NA CELKOVOM DISPLAY </t>
  </si>
  <si>
    <r>
      <rPr>
        <b/>
        <sz val="11"/>
        <color theme="1" tint="0.34998626667073579"/>
        <rFont val="Arial"/>
        <family val="2"/>
      </rPr>
      <t>Poznámka:</t>
    </r>
    <r>
      <rPr>
        <sz val="11"/>
        <color theme="1" tint="0.34998626667073579"/>
        <rFont val="Arial"/>
        <family val="2"/>
      </rPr>
      <t xml:space="preserve"> Programmatic display reklama zahŕňa všetku reklamu, ktorá bola nakupovaná akýmkoľvek automatizovaným spôsobom. Čiže do programmatic výdavkov sú zahrnuté investície zrealizované cez DSP platformy, cez reklamné nástroje Google Ads, DV360 a Facebook Ads. </t>
    </r>
  </si>
  <si>
    <t xml:space="preserve">1HY 2024 - PODIEL VIDEO DISPLAY NA CELKOVOM DISPLAY </t>
  </si>
  <si>
    <t>2024/2023</t>
  </si>
  <si>
    <t>2024/2022</t>
  </si>
  <si>
    <t>Poznámka: od roku 2024 nie je rozdelenie v rámci platforiem k dispozícii</t>
  </si>
  <si>
    <t>VÝDAVKY DO INTERNETOVEJ REKLAMY ZA ROK 2024</t>
  </si>
  <si>
    <t>2024 - výdavky podľa  FORMÁTU</t>
  </si>
  <si>
    <t>2HY 2024</t>
  </si>
  <si>
    <t xml:space="preserve">2024 - PODIEL PROGRAMMATIC DISPLAY NA CELKOVOM DISPLAY </t>
  </si>
  <si>
    <t xml:space="preserve">2024 - PODIEL VIDEO DISPLAY NA CELKOVOM DISPLAY </t>
  </si>
  <si>
    <t>VÝVOJ VÝDAVKOV DO INTERNETOVEJ REKLAMY MEDZIROČNÉ POROVNANIE 2024/2023</t>
  </si>
  <si>
    <t>PODIEL 2024</t>
  </si>
  <si>
    <t>VÝVOJ A MEDZIROČNÉ POROVNANIE VÝDAVKOV ZA DRUHÝ POLROK 2024</t>
  </si>
  <si>
    <t>Affiliate reklama</t>
  </si>
  <si>
    <t>VÝDAVKY DO INTERNETOVEJ REKLAMY V PRVOM POLROKU 2025</t>
  </si>
  <si>
    <t>1HY 2025 - výdavky podľa  FORMÁTU</t>
  </si>
  <si>
    <t>ZMENA</t>
  </si>
  <si>
    <t>1HY 2025</t>
  </si>
  <si>
    <t xml:space="preserve">1HY 2025 - PODIEL PROGRAMMATIC DISPLAY NA CELKOVOM DISPLAY </t>
  </si>
  <si>
    <t xml:space="preserve">1HY 2025 - PODIEL VIDEO DISPLAY NA CELKOVOM DISPLAY </t>
  </si>
  <si>
    <t>Poznámka: pre možnosť porovnania boli hodnoty z roka 2020 a 2019 prepočítané novou metodikou pre programmatic reklamu.</t>
  </si>
  <si>
    <t>2025/2024</t>
  </si>
  <si>
    <t>PODIEL 1HY 2024</t>
  </si>
  <si>
    <t>PODIEL 1HY 2025</t>
  </si>
  <si>
    <t>VÝDAVKY DO INTERNETOVEJ REKLAMY ZA ROK 2025</t>
  </si>
  <si>
    <t>2025 - výdavky podľa  FORMÁTU</t>
  </si>
  <si>
    <t>2HY 2025</t>
  </si>
  <si>
    <t xml:space="preserve">2025 - PODIEL PROGRAMMATIC DISPLAY NA CELKOVOM DISPLAY </t>
  </si>
  <si>
    <t xml:space="preserve">2025 - PODIEL VIDEO DISPLAY NA CELKOVOM DISPLAY </t>
  </si>
  <si>
    <t>VÝVOJ A MEDZIROČNÉ POROVNANIE VÝDAVKOV ZA DRUHÝ POLROK 2025</t>
  </si>
  <si>
    <t>Mon-video display</t>
  </si>
  <si>
    <t>VÝDAVKY DO INTERNETOVEJ REKLAMY V PRVOM POLROKU 2026</t>
  </si>
  <si>
    <t>1HY 2026 - výdavky podľa  FORMÁTU</t>
  </si>
  <si>
    <t>1HY 2026</t>
  </si>
  <si>
    <t xml:space="preserve">1HY 2026 - PODIEL PROGRAMMATIC DISPLAY NA CELKOVOM DISPLAY </t>
  </si>
  <si>
    <t xml:space="preserve">1HY 2026 - PODIEL VIDEO DISPLAY NA CELKOVOM DISPLAY </t>
  </si>
  <si>
    <t>2026/2025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</si>
</sst>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6" formatCode="#,##0\ &quot;€&quot;_);[Red]\(#,##0\ &quot;€&quot;\)"/>
    <numFmt numFmtId="164" formatCode="0.0%"/>
    <numFmt numFmtId="165" formatCode="###\ ###\ ##0\ [$€-1]"/>
    <numFmt numFmtId="166" formatCode="#\ ###\ ##0\ [$€-1]"/>
    <numFmt numFmtId="167" formatCode="#,##0\ [$€-41B]"/>
    <numFmt numFmtId="168" formatCode="#,##0\ &quot;€&quot;"/>
  </numFmts>
  <fonts count="7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name val="Arial"/>
      <family val="2"/>
    </font>
    <font>
      <sz val="10"/>
      <name val="Arial"/>
      <family val="2"/>
    </font>
    <font>
      <sz val="13"/>
      <name val="Arial"/>
      <family val="2"/>
    </font>
    <font>
      <b/>
      <sz val="14"/>
      <color theme="0"/>
      <name val="Arial"/>
      <family val="2"/>
    </font>
    <font>
      <b/>
      <sz val="16"/>
      <color rgb="FFFFFFFF"/>
      <name val="Calibri"/>
      <family val="2"/>
    </font>
    <font>
      <b/>
      <sz val="14"/>
      <color theme="1" tint="0.34998626667073579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FFFFFF"/>
      <name val="Calibri"/>
      <family val="2"/>
    </font>
    <font>
      <b/>
      <sz val="12"/>
      <color theme="1" tint="0.34998626667073579"/>
      <name val="Calibri"/>
      <family val="2"/>
    </font>
    <font>
      <b/>
      <sz val="14"/>
      <color theme="1"/>
      <name val="Calibri"/>
      <family val="2"/>
      <scheme val="minor"/>
    </font>
    <font>
      <sz val="10"/>
      <name val="Verdana"/>
      <family val="2"/>
    </font>
    <font>
      <b/>
      <sz val="9"/>
      <name val="Verdana"/>
      <family val="2"/>
    </font>
    <font>
      <b/>
      <sz val="16"/>
      <color theme="0"/>
      <name val="Calibri"/>
      <family val="2"/>
    </font>
    <font>
      <b/>
      <sz val="16"/>
      <color theme="1" tint="0.34998626667073579"/>
      <name val="Calibri"/>
      <family val="2"/>
    </font>
    <font>
      <b/>
      <sz val="20"/>
      <color theme="1"/>
      <name val="Calibri"/>
      <family val="2"/>
      <scheme val="minor"/>
    </font>
    <font>
      <b/>
      <sz val="14"/>
      <color theme="1" tint="0.34998626667073579"/>
      <name val="Calibri"/>
      <family val="2"/>
    </font>
    <font>
      <b/>
      <i/>
      <sz val="12"/>
      <color theme="1"/>
      <name val="Calibri"/>
      <family val="2"/>
      <scheme val="minor"/>
    </font>
    <font>
      <b/>
      <sz val="12"/>
      <color rgb="FFCC3300"/>
      <name val="Calibri"/>
      <family val="2"/>
      <scheme val="minor"/>
    </font>
    <font>
      <b/>
      <i/>
      <sz val="12"/>
      <color rgb="FFCC3300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20"/>
      <name val="Calibri"/>
      <family val="2"/>
      <scheme val="minor"/>
    </font>
    <font>
      <sz val="11"/>
      <color theme="1"/>
      <name val="Arial"/>
      <family val="2"/>
    </font>
    <font>
      <b/>
      <sz val="14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 tint="0.34998626667073579"/>
      <name val="Calibri"/>
      <family val="2"/>
      <scheme val="minor"/>
    </font>
    <font>
      <b/>
      <i/>
      <sz val="10"/>
      <color theme="1" tint="0.34998626667073579"/>
      <name val="Calibri"/>
      <family val="2"/>
    </font>
    <font>
      <b/>
      <i/>
      <sz val="12"/>
      <color theme="1" tint="0.34998626667073579"/>
      <name val="Calibri"/>
      <family val="2"/>
      <scheme val="minor"/>
    </font>
    <font>
      <b/>
      <sz val="20"/>
      <color theme="1" tint="0.34998626667073579"/>
      <name val="Calibri"/>
      <family val="2"/>
      <scheme val="minor"/>
    </font>
    <font>
      <u/>
      <sz val="16"/>
      <color theme="10"/>
      <name val="Calibri"/>
      <family val="2"/>
      <scheme val="minor"/>
    </font>
    <font>
      <b/>
      <sz val="20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sz val="16"/>
      <color theme="1" tint="0.34998626667073579"/>
      <name val="Calibri"/>
      <family val="2"/>
    </font>
    <font>
      <b/>
      <i/>
      <sz val="12"/>
      <color theme="1" tint="0.34998626667073579"/>
      <name val="Calibri"/>
      <family val="2"/>
    </font>
    <font>
      <sz val="16"/>
      <color theme="0"/>
      <name val="Calibri"/>
      <family val="2"/>
    </font>
    <font>
      <i/>
      <sz val="12"/>
      <color theme="1"/>
      <name val="Calibri"/>
      <family val="2"/>
    </font>
    <font>
      <i/>
      <sz val="12"/>
      <color rgb="FFFF0000"/>
      <name val="Calibri"/>
      <family val="2"/>
    </font>
    <font>
      <b/>
      <sz val="16"/>
      <name val="Calibri"/>
      <family val="2"/>
    </font>
    <font>
      <b/>
      <sz val="16"/>
      <color theme="4"/>
      <name val="Calibri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b/>
      <sz val="16"/>
      <color rgb="FFFFFFFF"/>
      <name val="Arial"/>
      <family val="2"/>
    </font>
    <font>
      <b/>
      <i/>
      <sz val="12"/>
      <color theme="1" tint="0.34998626667073579"/>
      <name val="Arial"/>
      <family val="2"/>
    </font>
    <font>
      <sz val="26"/>
      <color theme="1"/>
      <name val="Arial"/>
      <family val="2"/>
    </font>
    <font>
      <b/>
      <sz val="16"/>
      <color theme="0"/>
      <name val="Arial"/>
      <family val="2"/>
    </font>
    <font>
      <b/>
      <sz val="11"/>
      <color rgb="FFFFFFFF"/>
      <name val="Arial"/>
      <family val="2"/>
    </font>
    <font>
      <b/>
      <sz val="11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11"/>
      <color theme="0"/>
      <name val="Arial"/>
      <family val="2"/>
    </font>
    <font>
      <b/>
      <sz val="24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8"/>
      <color theme="0"/>
      <name val="Arial"/>
      <family val="2"/>
    </font>
    <font>
      <b/>
      <sz val="12"/>
      <color rgb="FF3232FF"/>
      <name val="Arial"/>
      <family val="2"/>
    </font>
    <font>
      <sz val="12"/>
      <color rgb="FF595959"/>
      <name val="Arial"/>
      <family val="2"/>
    </font>
    <font>
      <b/>
      <sz val="11"/>
      <color rgb="FF595959"/>
      <name val="Arial"/>
      <family val="2"/>
    </font>
    <font>
      <sz val="11"/>
      <color rgb="FF595959"/>
      <name val="Arial"/>
      <family val="2"/>
    </font>
    <font>
      <b/>
      <u/>
      <sz val="12"/>
      <color theme="10"/>
      <name val="Arial"/>
      <family val="2"/>
    </font>
    <font>
      <sz val="9"/>
      <color theme="1" tint="0.34998626667073579"/>
      <name val="Arial"/>
      <family val="2"/>
    </font>
    <font>
      <sz val="12"/>
      <color rgb="FF3232FF"/>
      <name val="Arial"/>
      <family val="2"/>
    </font>
    <font>
      <u/>
      <sz val="14"/>
      <color theme="10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sz val="11"/>
      <color theme="0"/>
      <name val="Arial"/>
      <family val="2"/>
    </font>
    <font>
      <sz val="8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4F81BD"/>
        <bgColor rgb="FF4F81BD"/>
      </patternFill>
    </fill>
    <fill>
      <patternFill patternType="solid">
        <fgColor rgb="FFDCE6F1"/>
        <bgColor rgb="FFDCE6F1"/>
      </patternFill>
    </fill>
    <fill>
      <patternFill patternType="solid">
        <fgColor rgb="FF4F81B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rgb="FF4F81BD"/>
      </patternFill>
    </fill>
    <fill>
      <patternFill patternType="solid">
        <fgColor theme="0"/>
        <bgColor rgb="FFDCE6F1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rgb="FFDCE6F1"/>
      </patternFill>
    </fill>
    <fill>
      <patternFill patternType="solid">
        <fgColor rgb="FF3232FF"/>
        <bgColor rgb="FF4F81BD"/>
      </patternFill>
    </fill>
    <fill>
      <patternFill patternType="solid">
        <fgColor rgb="FF3232FF"/>
        <bgColor rgb="FF000000"/>
      </patternFill>
    </fill>
    <fill>
      <patternFill patternType="solid">
        <fgColor rgb="FFFEF2E6"/>
        <bgColor rgb="FFDCE6F1"/>
      </patternFill>
    </fill>
    <fill>
      <patternFill patternType="solid">
        <fgColor rgb="FF3232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EF2E6"/>
        <bgColor indexed="64"/>
      </patternFill>
    </fill>
    <fill>
      <patternFill patternType="solid">
        <fgColor rgb="FFFFFFFF"/>
        <bgColor rgb="FFDCE6F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1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6" fillId="10" borderId="2" applyFont="0" applyFill="0" applyAlignment="0" applyProtection="0">
      <alignment horizont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8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1" fillId="0" borderId="0" xfId="0" applyFont="1"/>
    <xf numFmtId="3" fontId="1" fillId="0" borderId="0" xfId="0" applyNumberFormat="1" applyFont="1"/>
    <xf numFmtId="0" fontId="7" fillId="2" borderId="0" xfId="0" applyFont="1" applyFill="1" applyAlignment="1">
      <alignment vertical="justify"/>
    </xf>
    <xf numFmtId="0" fontId="14" fillId="0" borderId="0" xfId="0" applyFont="1"/>
    <xf numFmtId="0" fontId="12" fillId="8" borderId="0" xfId="0" applyFont="1" applyFill="1"/>
    <xf numFmtId="0" fontId="12" fillId="9" borderId="0" xfId="0" applyFont="1" applyFill="1"/>
    <xf numFmtId="3" fontId="12" fillId="9" borderId="0" xfId="0" applyNumberFormat="1" applyFont="1" applyFill="1"/>
    <xf numFmtId="3" fontId="11" fillId="2" borderId="0" xfId="0" applyNumberFormat="1" applyFont="1" applyFill="1"/>
    <xf numFmtId="164" fontId="12" fillId="9" borderId="0" xfId="0" applyNumberFormat="1" applyFont="1" applyFill="1"/>
    <xf numFmtId="0" fontId="9" fillId="6" borderId="0" xfId="0" applyFont="1" applyFill="1" applyAlignment="1">
      <alignment horizontal="left"/>
    </xf>
    <xf numFmtId="0" fontId="9" fillId="6" borderId="0" xfId="0" applyFont="1" applyFill="1" applyAlignment="1">
      <alignment horizontal="right"/>
    </xf>
    <xf numFmtId="0" fontId="18" fillId="7" borderId="0" xfId="0" applyFont="1" applyFill="1"/>
    <xf numFmtId="3" fontId="18" fillId="7" borderId="0" xfId="0" applyNumberFormat="1" applyFont="1" applyFill="1"/>
    <xf numFmtId="3" fontId="18" fillId="5" borderId="0" xfId="0" applyNumberFormat="1" applyFont="1" applyFill="1"/>
    <xf numFmtId="0" fontId="18" fillId="0" borderId="0" xfId="0" applyFont="1"/>
    <xf numFmtId="3" fontId="18" fillId="0" borderId="0" xfId="0" applyNumberFormat="1" applyFont="1"/>
    <xf numFmtId="0" fontId="9" fillId="8" borderId="0" xfId="0" applyFont="1" applyFill="1"/>
    <xf numFmtId="3" fontId="9" fillId="8" borderId="0" xfId="0" applyNumberFormat="1" applyFont="1" applyFill="1"/>
    <xf numFmtId="3" fontId="17" fillId="3" borderId="0" xfId="0" applyNumberFormat="1" applyFont="1" applyFill="1"/>
    <xf numFmtId="0" fontId="12" fillId="6" borderId="0" xfId="0" applyFont="1" applyFill="1" applyAlignment="1">
      <alignment horizontal="left"/>
    </xf>
    <xf numFmtId="0" fontId="12" fillId="6" borderId="0" xfId="0" applyFont="1" applyFill="1" applyAlignment="1">
      <alignment horizontal="right"/>
    </xf>
    <xf numFmtId="0" fontId="13" fillId="7" borderId="0" xfId="0" applyFont="1" applyFill="1"/>
    <xf numFmtId="3" fontId="13" fillId="7" borderId="0" xfId="0" applyNumberFormat="1" applyFont="1" applyFill="1"/>
    <xf numFmtId="3" fontId="13" fillId="5" borderId="0" xfId="0" applyNumberFormat="1" applyFont="1" applyFill="1"/>
    <xf numFmtId="0" fontId="13" fillId="0" borderId="0" xfId="0" applyFont="1"/>
    <xf numFmtId="3" fontId="13" fillId="0" borderId="0" xfId="0" applyNumberFormat="1" applyFont="1"/>
    <xf numFmtId="0" fontId="19" fillId="0" borderId="0" xfId="0" applyFont="1"/>
    <xf numFmtId="0" fontId="12" fillId="11" borderId="0" xfId="0" applyFont="1" applyFill="1" applyAlignment="1">
      <alignment horizontal="right"/>
    </xf>
    <xf numFmtId="0" fontId="20" fillId="11" borderId="0" xfId="0" applyFont="1" applyFill="1" applyAlignment="1">
      <alignment horizontal="right"/>
    </xf>
    <xf numFmtId="3" fontId="20" fillId="11" borderId="0" xfId="0" applyNumberFormat="1" applyFont="1" applyFill="1" applyAlignment="1">
      <alignment horizontal="right"/>
    </xf>
    <xf numFmtId="0" fontId="10" fillId="0" borderId="0" xfId="0" applyFont="1"/>
    <xf numFmtId="165" fontId="12" fillId="8" borderId="0" xfId="0" applyNumberFormat="1" applyFont="1" applyFill="1"/>
    <xf numFmtId="165" fontId="11" fillId="3" borderId="0" xfId="0" applyNumberFormat="1" applyFont="1" applyFill="1"/>
    <xf numFmtId="166" fontId="12" fillId="8" borderId="0" xfId="0" applyNumberFormat="1" applyFont="1" applyFill="1"/>
    <xf numFmtId="0" fontId="0" fillId="0" borderId="0" xfId="0" applyAlignment="1">
      <alignment horizontal="left" vertical="center" indent="1"/>
    </xf>
    <xf numFmtId="0" fontId="22" fillId="0" borderId="0" xfId="0" applyFont="1"/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24" fillId="0" borderId="0" xfId="0" applyFont="1"/>
    <xf numFmtId="0" fontId="25" fillId="0" borderId="0" xfId="0" applyFont="1"/>
    <xf numFmtId="0" fontId="0" fillId="0" borderId="0" xfId="0" applyAlignment="1">
      <alignment horizontal="left" vertical="top" wrapText="1"/>
    </xf>
    <xf numFmtId="0" fontId="18" fillId="12" borderId="0" xfId="0" applyFont="1" applyFill="1"/>
    <xf numFmtId="167" fontId="18" fillId="7" borderId="0" xfId="0" applyNumberFormat="1" applyFont="1" applyFill="1"/>
    <xf numFmtId="9" fontId="18" fillId="7" borderId="0" xfId="0" applyNumberFormat="1" applyFont="1" applyFill="1"/>
    <xf numFmtId="167" fontId="18" fillId="0" borderId="0" xfId="0" applyNumberFormat="1" applyFont="1"/>
    <xf numFmtId="9" fontId="18" fillId="0" borderId="0" xfId="0" applyNumberFormat="1" applyFont="1"/>
    <xf numFmtId="167" fontId="18" fillId="12" borderId="0" xfId="0" applyNumberFormat="1" applyFont="1" applyFill="1"/>
    <xf numFmtId="9" fontId="18" fillId="12" borderId="0" xfId="0" applyNumberFormat="1" applyFont="1" applyFill="1"/>
    <xf numFmtId="167" fontId="9" fillId="8" borderId="0" xfId="0" applyNumberFormat="1" applyFont="1" applyFill="1"/>
    <xf numFmtId="9" fontId="9" fillId="8" borderId="0" xfId="0" applyNumberFormat="1" applyFont="1" applyFill="1"/>
    <xf numFmtId="0" fontId="26" fillId="0" borderId="0" xfId="0" applyFont="1"/>
    <xf numFmtId="3" fontId="26" fillId="0" borderId="0" xfId="0" applyNumberFormat="1" applyFont="1"/>
    <xf numFmtId="0" fontId="8" fillId="4" borderId="1" xfId="31" applyFont="1" applyFill="1" applyBorder="1" applyAlignment="1">
      <alignment horizontal="center" vertical="top"/>
    </xf>
    <xf numFmtId="0" fontId="8" fillId="2" borderId="0" xfId="31" applyFont="1" applyFill="1" applyAlignment="1">
      <alignment horizontal="center" vertical="top"/>
    </xf>
    <xf numFmtId="0" fontId="6" fillId="2" borderId="0" xfId="31" applyFont="1" applyFill="1" applyAlignment="1">
      <alignment vertical="center"/>
    </xf>
    <xf numFmtId="0" fontId="8" fillId="4" borderId="1" xfId="31" applyFont="1" applyFill="1" applyBorder="1" applyAlignment="1">
      <alignment vertical="top"/>
    </xf>
    <xf numFmtId="0" fontId="5" fillId="0" borderId="0" xfId="31" applyFont="1"/>
    <xf numFmtId="0" fontId="6" fillId="2" borderId="0" xfId="31" applyFont="1" applyFill="1"/>
    <xf numFmtId="0" fontId="5" fillId="0" borderId="1" xfId="31" applyFont="1" applyBorder="1" applyAlignment="1">
      <alignment vertical="top" wrapText="1"/>
    </xf>
    <xf numFmtId="0" fontId="5" fillId="0" borderId="1" xfId="31" applyFont="1" applyBorder="1" applyAlignment="1">
      <alignment wrapText="1"/>
    </xf>
    <xf numFmtId="0" fontId="5" fillId="0" borderId="1" xfId="31" applyFont="1" applyBorder="1"/>
    <xf numFmtId="0" fontId="8" fillId="4" borderId="1" xfId="31" applyFont="1" applyFill="1" applyBorder="1" applyAlignment="1">
      <alignment vertical="top" wrapText="1"/>
    </xf>
    <xf numFmtId="0" fontId="27" fillId="13" borderId="1" xfId="31" applyFont="1" applyFill="1" applyBorder="1" applyAlignment="1">
      <alignment vertical="top" wrapText="1"/>
    </xf>
    <xf numFmtId="0" fontId="8" fillId="4" borderId="1" xfId="31" applyFont="1" applyFill="1" applyBorder="1" applyAlignment="1">
      <alignment horizontal="left" vertical="top"/>
    </xf>
    <xf numFmtId="0" fontId="5" fillId="0" borderId="1" xfId="31" applyFont="1" applyBorder="1" applyAlignment="1">
      <alignment horizontal="left" vertical="top" wrapText="1"/>
    </xf>
    <xf numFmtId="0" fontId="8" fillId="4" borderId="1" xfId="31" applyFont="1" applyFill="1" applyBorder="1" applyAlignment="1">
      <alignment horizontal="left" vertical="top" wrapText="1"/>
    </xf>
    <xf numFmtId="3" fontId="18" fillId="12" borderId="0" xfId="0" applyNumberFormat="1" applyFont="1" applyFill="1"/>
    <xf numFmtId="0" fontId="19" fillId="0" borderId="0" xfId="0" applyFont="1" applyAlignment="1">
      <alignment horizontal="left"/>
    </xf>
    <xf numFmtId="0" fontId="9" fillId="9" borderId="0" xfId="0" applyFont="1" applyFill="1"/>
    <xf numFmtId="3" fontId="9" fillId="9" borderId="0" xfId="0" applyNumberFormat="1" applyFont="1" applyFill="1"/>
    <xf numFmtId="9" fontId="9" fillId="9" borderId="0" xfId="0" applyNumberFormat="1" applyFont="1" applyFill="1"/>
    <xf numFmtId="0" fontId="0" fillId="2" borderId="0" xfId="0" applyFill="1"/>
    <xf numFmtId="0" fontId="19" fillId="2" borderId="0" xfId="0" applyFont="1" applyFill="1"/>
    <xf numFmtId="0" fontId="28" fillId="0" borderId="0" xfId="0" applyFont="1"/>
    <xf numFmtId="0" fontId="29" fillId="0" borderId="0" xfId="0" applyFont="1"/>
    <xf numFmtId="0" fontId="30" fillId="3" borderId="0" xfId="0" applyFont="1" applyFill="1"/>
    <xf numFmtId="3" fontId="30" fillId="3" borderId="0" xfId="0" applyNumberFormat="1" applyFont="1" applyFill="1"/>
    <xf numFmtId="0" fontId="30" fillId="3" borderId="0" xfId="0" applyFont="1" applyFill="1" applyAlignment="1">
      <alignment horizontal="right"/>
    </xf>
    <xf numFmtId="0" fontId="31" fillId="0" borderId="0" xfId="0" applyFont="1"/>
    <xf numFmtId="3" fontId="31" fillId="0" borderId="0" xfId="0" applyNumberFormat="1" applyFont="1"/>
    <xf numFmtId="10" fontId="31" fillId="0" borderId="0" xfId="0" applyNumberFormat="1" applyFont="1" applyAlignment="1">
      <alignment horizontal="right"/>
    </xf>
    <xf numFmtId="9" fontId="31" fillId="0" borderId="0" xfId="0" applyNumberFormat="1" applyFont="1" applyAlignment="1">
      <alignment horizontal="right"/>
    </xf>
    <xf numFmtId="10" fontId="30" fillId="3" borderId="0" xfId="0" applyNumberFormat="1" applyFont="1" applyFill="1" applyAlignment="1">
      <alignment horizontal="right"/>
    </xf>
    <xf numFmtId="9" fontId="30" fillId="3" borderId="0" xfId="0" applyNumberFormat="1" applyFont="1" applyFill="1" applyAlignment="1">
      <alignment horizontal="right"/>
    </xf>
    <xf numFmtId="0" fontId="31" fillId="0" borderId="0" xfId="0" applyFont="1" applyAlignment="1">
      <alignment horizontal="right"/>
    </xf>
    <xf numFmtId="10" fontId="31" fillId="0" borderId="0" xfId="0" applyNumberFormat="1" applyFont="1"/>
    <xf numFmtId="9" fontId="31" fillId="0" borderId="0" xfId="0" applyNumberFormat="1" applyFont="1"/>
    <xf numFmtId="10" fontId="30" fillId="3" borderId="0" xfId="0" applyNumberFormat="1" applyFont="1" applyFill="1"/>
    <xf numFmtId="9" fontId="30" fillId="3" borderId="0" xfId="0" applyNumberFormat="1" applyFont="1" applyFill="1"/>
    <xf numFmtId="0" fontId="32" fillId="9" borderId="0" xfId="0" applyFont="1" applyFill="1"/>
    <xf numFmtId="0" fontId="33" fillId="0" borderId="0" xfId="0" applyFont="1"/>
    <xf numFmtId="0" fontId="34" fillId="0" borderId="0" xfId="0" applyFont="1"/>
    <xf numFmtId="0" fontId="35" fillId="0" borderId="0" xfId="166" applyFont="1" applyFill="1" applyBorder="1"/>
    <xf numFmtId="0" fontId="9" fillId="6" borderId="0" xfId="0" applyFont="1" applyFill="1" applyAlignment="1" applyProtection="1">
      <alignment horizontal="right" vertical="top" wrapText="1"/>
      <protection hidden="1"/>
    </xf>
    <xf numFmtId="3" fontId="18" fillId="7" borderId="0" xfId="0" applyNumberFormat="1" applyFont="1" applyFill="1" applyProtection="1">
      <protection hidden="1"/>
    </xf>
    <xf numFmtId="3" fontId="18" fillId="12" borderId="0" xfId="0" applyNumberFormat="1" applyFont="1" applyFill="1" applyProtection="1">
      <protection hidden="1"/>
    </xf>
    <xf numFmtId="3" fontId="18" fillId="14" borderId="0" xfId="0" applyNumberFormat="1" applyFont="1" applyFill="1" applyProtection="1">
      <protection hidden="1"/>
    </xf>
    <xf numFmtId="3" fontId="9" fillId="8" borderId="0" xfId="0" applyNumberFormat="1" applyFont="1" applyFill="1" applyProtection="1">
      <protection hidden="1"/>
    </xf>
    <xf numFmtId="0" fontId="9" fillId="6" borderId="0" xfId="0" applyFont="1" applyFill="1" applyAlignment="1" applyProtection="1">
      <alignment horizontal="right"/>
      <protection hidden="1"/>
    </xf>
    <xf numFmtId="3" fontId="18" fillId="0" borderId="0" xfId="0" applyNumberFormat="1" applyFont="1" applyProtection="1">
      <protection hidden="1"/>
    </xf>
    <xf numFmtId="3" fontId="9" fillId="9" borderId="0" xfId="0" applyNumberFormat="1" applyFont="1" applyFill="1" applyProtection="1">
      <protection hidden="1"/>
    </xf>
    <xf numFmtId="0" fontId="37" fillId="2" borderId="0" xfId="0" applyFont="1" applyFill="1" applyProtection="1">
      <protection hidden="1"/>
    </xf>
    <xf numFmtId="0" fontId="37" fillId="0" borderId="0" xfId="0" applyFont="1" applyProtection="1">
      <protection hidden="1"/>
    </xf>
    <xf numFmtId="0" fontId="40" fillId="0" borderId="0" xfId="0" applyFont="1" applyProtection="1">
      <protection hidden="1"/>
    </xf>
    <xf numFmtId="0" fontId="17" fillId="3" borderId="0" xfId="0" applyFont="1" applyFill="1" applyProtection="1">
      <protection hidden="1"/>
    </xf>
    <xf numFmtId="0" fontId="17" fillId="3" borderId="0" xfId="0" applyFont="1" applyFill="1" applyAlignment="1" applyProtection="1">
      <alignment horizontal="right"/>
      <protection hidden="1"/>
    </xf>
    <xf numFmtId="3" fontId="41" fillId="0" borderId="0" xfId="0" applyNumberFormat="1" applyFont="1" applyProtection="1">
      <protection hidden="1"/>
    </xf>
    <xf numFmtId="3" fontId="17" fillId="3" borderId="0" xfId="0" applyNumberFormat="1" applyFont="1" applyFill="1" applyProtection="1">
      <protection hidden="1"/>
    </xf>
    <xf numFmtId="10" fontId="41" fillId="0" borderId="0" xfId="0" applyNumberFormat="1" applyFont="1" applyProtection="1">
      <protection hidden="1"/>
    </xf>
    <xf numFmtId="9" fontId="41" fillId="0" borderId="0" xfId="0" applyNumberFormat="1" applyFont="1" applyProtection="1">
      <protection hidden="1"/>
    </xf>
    <xf numFmtId="10" fontId="17" fillId="3" borderId="0" xfId="0" applyNumberFormat="1" applyFont="1" applyFill="1" applyProtection="1">
      <protection hidden="1"/>
    </xf>
    <xf numFmtId="0" fontId="36" fillId="2" borderId="0" xfId="0" applyFont="1" applyFill="1"/>
    <xf numFmtId="0" fontId="37" fillId="2" borderId="0" xfId="0" applyFont="1" applyFill="1"/>
    <xf numFmtId="0" fontId="36" fillId="0" borderId="0" xfId="0" applyFont="1" applyAlignment="1">
      <alignment horizontal="left"/>
    </xf>
    <xf numFmtId="0" fontId="37" fillId="0" borderId="0" xfId="0" applyFont="1"/>
    <xf numFmtId="0" fontId="9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right" vertical="top"/>
    </xf>
    <xf numFmtId="0" fontId="9" fillId="6" borderId="0" xfId="0" applyFont="1" applyFill="1" applyAlignment="1">
      <alignment horizontal="right" vertical="top" wrapText="1"/>
    </xf>
    <xf numFmtId="0" fontId="18" fillId="14" borderId="0" xfId="0" applyFont="1" applyFill="1"/>
    <xf numFmtId="167" fontId="18" fillId="14" borderId="0" xfId="0" applyNumberFormat="1" applyFont="1" applyFill="1"/>
    <xf numFmtId="9" fontId="18" fillId="14" borderId="0" xfId="0" applyNumberFormat="1" applyFont="1" applyFill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17" fillId="3" borderId="0" xfId="0" applyFont="1" applyFill="1"/>
    <xf numFmtId="0" fontId="17" fillId="3" borderId="0" xfId="0" applyFont="1" applyFill="1" applyAlignment="1">
      <alignment horizontal="right"/>
    </xf>
    <xf numFmtId="0" fontId="41" fillId="0" borderId="0" xfId="0" applyFont="1"/>
    <xf numFmtId="3" fontId="41" fillId="0" borderId="0" xfId="0" applyNumberFormat="1" applyFont="1"/>
    <xf numFmtId="10" fontId="41" fillId="0" borderId="0" xfId="0" applyNumberFormat="1" applyFont="1" applyAlignment="1">
      <alignment horizontal="right"/>
    </xf>
    <xf numFmtId="9" fontId="41" fillId="0" borderId="0" xfId="0" applyNumberFormat="1" applyFont="1" applyAlignment="1">
      <alignment horizontal="right"/>
    </xf>
    <xf numFmtId="10" fontId="17" fillId="3" borderId="0" xfId="0" applyNumberFormat="1" applyFont="1" applyFill="1" applyAlignment="1">
      <alignment horizontal="right"/>
    </xf>
    <xf numFmtId="9" fontId="17" fillId="3" borderId="0" xfId="0" applyNumberFormat="1" applyFont="1" applyFill="1" applyAlignment="1">
      <alignment horizontal="right"/>
    </xf>
    <xf numFmtId="0" fontId="41" fillId="0" borderId="0" xfId="0" applyFont="1" applyAlignment="1">
      <alignment horizontal="right"/>
    </xf>
    <xf numFmtId="10" fontId="41" fillId="0" borderId="0" xfId="0" applyNumberFormat="1" applyFont="1"/>
    <xf numFmtId="9" fontId="41" fillId="0" borderId="0" xfId="0" applyNumberFormat="1" applyFont="1"/>
    <xf numFmtId="10" fontId="17" fillId="3" borderId="0" xfId="0" applyNumberFormat="1" applyFont="1" applyFill="1"/>
    <xf numFmtId="9" fontId="17" fillId="3" borderId="0" xfId="0" applyNumberFormat="1" applyFont="1" applyFill="1"/>
    <xf numFmtId="0" fontId="17" fillId="2" borderId="0" xfId="0" applyFont="1" applyFill="1"/>
    <xf numFmtId="3" fontId="17" fillId="2" borderId="0" xfId="0" applyNumberFormat="1" applyFont="1" applyFill="1"/>
    <xf numFmtId="10" fontId="17" fillId="2" borderId="0" xfId="0" applyNumberFormat="1" applyFont="1" applyFill="1"/>
    <xf numFmtId="9" fontId="17" fillId="2" borderId="0" xfId="0" applyNumberFormat="1" applyFont="1" applyFill="1"/>
    <xf numFmtId="9" fontId="30" fillId="2" borderId="0" xfId="0" applyNumberFormat="1" applyFont="1" applyFill="1"/>
    <xf numFmtId="0" fontId="42" fillId="0" borderId="0" xfId="0" applyFont="1"/>
    <xf numFmtId="164" fontId="18" fillId="7" borderId="0" xfId="0" applyNumberFormat="1" applyFont="1" applyFill="1"/>
    <xf numFmtId="164" fontId="18" fillId="12" borderId="0" xfId="0" applyNumberFormat="1" applyFont="1" applyFill="1"/>
    <xf numFmtId="164" fontId="18" fillId="14" borderId="0" xfId="0" applyNumberFormat="1" applyFont="1" applyFill="1"/>
    <xf numFmtId="164" fontId="9" fillId="8" borderId="0" xfId="0" applyNumberFormat="1" applyFont="1" applyFill="1"/>
    <xf numFmtId="164" fontId="18" fillId="0" borderId="0" xfId="0" applyNumberFormat="1" applyFont="1"/>
    <xf numFmtId="3" fontId="40" fillId="0" borderId="0" xfId="0" applyNumberFormat="1" applyFont="1"/>
    <xf numFmtId="164" fontId="40" fillId="0" borderId="0" xfId="0" applyNumberFormat="1" applyFont="1"/>
    <xf numFmtId="0" fontId="43" fillId="3" borderId="0" xfId="0" applyFont="1" applyFill="1"/>
    <xf numFmtId="0" fontId="43" fillId="3" borderId="0" xfId="0" applyFont="1" applyFill="1" applyAlignment="1">
      <alignment horizontal="right"/>
    </xf>
    <xf numFmtId="3" fontId="40" fillId="0" borderId="0" xfId="0" applyNumberFormat="1" applyFont="1" applyAlignment="1">
      <alignment horizontal="right"/>
    </xf>
    <xf numFmtId="0" fontId="43" fillId="3" borderId="0" xfId="0" applyFont="1" applyFill="1" applyAlignment="1">
      <alignment horizontal="right" wrapText="1"/>
    </xf>
    <xf numFmtId="49" fontId="41" fillId="0" borderId="0" xfId="0" applyNumberFormat="1" applyFont="1"/>
    <xf numFmtId="167" fontId="41" fillId="0" borderId="0" xfId="0" applyNumberFormat="1" applyFont="1" applyAlignment="1">
      <alignment horizontal="right"/>
    </xf>
    <xf numFmtId="0" fontId="44" fillId="0" borderId="0" xfId="0" applyFont="1" applyAlignment="1">
      <alignment horizontal="left" vertical="top" wrapText="1"/>
    </xf>
    <xf numFmtId="0" fontId="9" fillId="0" borderId="0" xfId="0" applyFont="1"/>
    <xf numFmtId="3" fontId="9" fillId="0" borderId="0" xfId="0" applyNumberFormat="1" applyFont="1"/>
    <xf numFmtId="3" fontId="9" fillId="0" borderId="0" xfId="0" applyNumberFormat="1" applyFont="1" applyProtection="1">
      <protection hidden="1"/>
    </xf>
    <xf numFmtId="9" fontId="9" fillId="0" borderId="0" xfId="0" applyNumberFormat="1" applyFont="1"/>
    <xf numFmtId="3" fontId="41" fillId="0" borderId="0" xfId="0" applyNumberFormat="1" applyFont="1" applyAlignment="1" applyProtection="1">
      <alignment horizontal="right"/>
      <protection hidden="1"/>
    </xf>
    <xf numFmtId="10" fontId="18" fillId="7" borderId="0" xfId="0" applyNumberFormat="1" applyFont="1" applyFill="1" applyProtection="1">
      <protection hidden="1"/>
    </xf>
    <xf numFmtId="10" fontId="18" fillId="12" borderId="0" xfId="0" applyNumberFormat="1" applyFont="1" applyFill="1" applyProtection="1">
      <protection hidden="1"/>
    </xf>
    <xf numFmtId="10" fontId="18" fillId="14" borderId="0" xfId="0" applyNumberFormat="1" applyFont="1" applyFill="1" applyProtection="1">
      <protection hidden="1"/>
    </xf>
    <xf numFmtId="10" fontId="41" fillId="0" borderId="0" xfId="0" applyNumberFormat="1" applyFont="1" applyAlignment="1" applyProtection="1">
      <alignment horizontal="right"/>
      <protection hidden="1"/>
    </xf>
    <xf numFmtId="10" fontId="9" fillId="8" borderId="0" xfId="0" applyNumberFormat="1" applyFont="1" applyFill="1" applyProtection="1">
      <protection hidden="1"/>
    </xf>
    <xf numFmtId="10" fontId="18" fillId="7" borderId="0" xfId="0" applyNumberFormat="1" applyFont="1" applyFill="1"/>
    <xf numFmtId="10" fontId="18" fillId="0" borderId="0" xfId="0" applyNumberFormat="1" applyFont="1"/>
    <xf numFmtId="10" fontId="9" fillId="8" borderId="0" xfId="0" applyNumberFormat="1" applyFont="1" applyFill="1"/>
    <xf numFmtId="0" fontId="17" fillId="0" borderId="0" xfId="0" applyFont="1"/>
    <xf numFmtId="3" fontId="17" fillId="0" borderId="0" xfId="0" applyNumberFormat="1" applyFont="1" applyProtection="1">
      <protection hidden="1"/>
    </xf>
    <xf numFmtId="10" fontId="17" fillId="0" borderId="0" xfId="0" applyNumberFormat="1" applyFont="1"/>
    <xf numFmtId="6" fontId="18" fillId="7" borderId="0" xfId="0" applyNumberFormat="1" applyFont="1" applyFill="1"/>
    <xf numFmtId="6" fontId="18" fillId="0" borderId="0" xfId="0" applyNumberFormat="1" applyFont="1"/>
    <xf numFmtId="6" fontId="18" fillId="12" borderId="0" xfId="0" applyNumberFormat="1" applyFont="1" applyFill="1"/>
    <xf numFmtId="6" fontId="18" fillId="14" borderId="0" xfId="0" applyNumberFormat="1" applyFont="1" applyFill="1"/>
    <xf numFmtId="6" fontId="9" fillId="8" borderId="0" xfId="0" applyNumberFormat="1" applyFont="1" applyFill="1"/>
    <xf numFmtId="9" fontId="18" fillId="7" borderId="0" xfId="0" applyNumberFormat="1" applyFont="1" applyFill="1" applyProtection="1">
      <protection hidden="1"/>
    </xf>
    <xf numFmtId="9" fontId="18" fillId="12" borderId="0" xfId="0" applyNumberFormat="1" applyFont="1" applyFill="1" applyProtection="1">
      <protection hidden="1"/>
    </xf>
    <xf numFmtId="9" fontId="18" fillId="14" borderId="0" xfId="0" applyNumberFormat="1" applyFont="1" applyFill="1" applyProtection="1">
      <protection hidden="1"/>
    </xf>
    <xf numFmtId="9" fontId="18" fillId="0" borderId="0" xfId="0" applyNumberFormat="1" applyFont="1" applyProtection="1">
      <protection hidden="1"/>
    </xf>
    <xf numFmtId="168" fontId="18" fillId="7" borderId="0" xfId="0" applyNumberFormat="1" applyFont="1" applyFill="1"/>
    <xf numFmtId="168" fontId="18" fillId="0" borderId="0" xfId="0" applyNumberFormat="1" applyFont="1"/>
    <xf numFmtId="168" fontId="9" fillId="8" borderId="0" xfId="0" applyNumberFormat="1" applyFont="1" applyFill="1"/>
    <xf numFmtId="9" fontId="9" fillId="8" borderId="0" xfId="0" applyNumberFormat="1" applyFont="1" applyFill="1" applyProtection="1">
      <protection hidden="1"/>
    </xf>
    <xf numFmtId="168" fontId="9" fillId="0" borderId="0" xfId="0" applyNumberFormat="1" applyFont="1"/>
    <xf numFmtId="9" fontId="9" fillId="0" borderId="0" xfId="0" applyNumberFormat="1" applyFont="1" applyProtection="1">
      <protection hidden="1"/>
    </xf>
    <xf numFmtId="0" fontId="46" fillId="0" borderId="0" xfId="0" applyFont="1"/>
    <xf numFmtId="0" fontId="47" fillId="0" borderId="0" xfId="0" applyFont="1"/>
    <xf numFmtId="0" fontId="48" fillId="0" borderId="0" xfId="0" applyFont="1"/>
    <xf numFmtId="0" fontId="49" fillId="0" borderId="0" xfId="0" applyFont="1" applyAlignment="1">
      <alignment horizontal="left"/>
    </xf>
    <xf numFmtId="0" fontId="51" fillId="0" borderId="0" xfId="0" applyFont="1"/>
    <xf numFmtId="0" fontId="52" fillId="2" borderId="0" xfId="0" applyFont="1" applyFill="1"/>
    <xf numFmtId="0" fontId="53" fillId="0" borderId="0" xfId="0" applyFont="1"/>
    <xf numFmtId="167" fontId="53" fillId="0" borderId="0" xfId="0" applyNumberFormat="1" applyFont="1"/>
    <xf numFmtId="3" fontId="53" fillId="0" borderId="0" xfId="0" applyNumberFormat="1" applyFont="1" applyProtection="1">
      <protection hidden="1"/>
    </xf>
    <xf numFmtId="3" fontId="53" fillId="0" borderId="0" xfId="0" applyNumberFormat="1" applyFont="1"/>
    <xf numFmtId="9" fontId="53" fillId="0" borderId="0" xfId="0" applyNumberFormat="1" applyFont="1" applyAlignment="1">
      <alignment horizontal="right"/>
    </xf>
    <xf numFmtId="10" fontId="53" fillId="0" borderId="0" xfId="0" applyNumberFormat="1" applyFont="1"/>
    <xf numFmtId="10" fontId="53" fillId="0" borderId="0" xfId="0" applyNumberFormat="1" applyFont="1" applyProtection="1">
      <protection hidden="1"/>
    </xf>
    <xf numFmtId="9" fontId="53" fillId="0" borderId="0" xfId="0" applyNumberFormat="1" applyFont="1" applyProtection="1">
      <protection hidden="1"/>
    </xf>
    <xf numFmtId="9" fontId="53" fillId="0" borderId="0" xfId="0" applyNumberFormat="1" applyFont="1"/>
    <xf numFmtId="0" fontId="50" fillId="0" borderId="0" xfId="0" applyFont="1"/>
    <xf numFmtId="3" fontId="50" fillId="0" borderId="0" xfId="0" applyNumberFormat="1" applyFont="1" applyProtection="1">
      <protection hidden="1"/>
    </xf>
    <xf numFmtId="9" fontId="50" fillId="0" borderId="0" xfId="0" applyNumberFormat="1" applyFont="1"/>
    <xf numFmtId="0" fontId="26" fillId="0" borderId="0" xfId="0" applyFont="1" applyAlignment="1">
      <alignment vertical="center"/>
    </xf>
    <xf numFmtId="0" fontId="54" fillId="15" borderId="0" xfId="0" applyFont="1" applyFill="1" applyAlignment="1">
      <alignment horizontal="left" vertical="center"/>
    </xf>
    <xf numFmtId="0" fontId="54" fillId="15" borderId="0" xfId="0" applyFont="1" applyFill="1" applyAlignment="1">
      <alignment horizontal="right" vertical="center"/>
    </xf>
    <xf numFmtId="0" fontId="54" fillId="15" borderId="0" xfId="0" applyFont="1" applyFill="1" applyAlignment="1">
      <alignment horizontal="right" vertical="center" wrapText="1"/>
    </xf>
    <xf numFmtId="0" fontId="55" fillId="17" borderId="0" xfId="0" applyFont="1" applyFill="1" applyAlignment="1">
      <alignment vertical="center"/>
    </xf>
    <xf numFmtId="167" fontId="55" fillId="17" borderId="0" xfId="0" applyNumberFormat="1" applyFont="1" applyFill="1" applyAlignment="1">
      <alignment vertical="center"/>
    </xf>
    <xf numFmtId="168" fontId="55" fillId="17" borderId="0" xfId="0" applyNumberFormat="1" applyFont="1" applyFill="1" applyAlignment="1" applyProtection="1">
      <alignment vertical="center"/>
      <protection hidden="1"/>
    </xf>
    <xf numFmtId="9" fontId="55" fillId="17" borderId="0" xfId="0" applyNumberFormat="1" applyFont="1" applyFill="1" applyAlignment="1">
      <alignment vertical="center"/>
    </xf>
    <xf numFmtId="0" fontId="55" fillId="2" borderId="0" xfId="0" applyFont="1" applyFill="1" applyAlignment="1">
      <alignment vertical="center"/>
    </xf>
    <xf numFmtId="167" fontId="55" fillId="12" borderId="0" xfId="0" applyNumberFormat="1" applyFont="1" applyFill="1" applyAlignment="1">
      <alignment vertical="center"/>
    </xf>
    <xf numFmtId="168" fontId="55" fillId="12" borderId="0" xfId="0" applyNumberFormat="1" applyFont="1" applyFill="1" applyAlignment="1" applyProtection="1">
      <alignment vertical="center"/>
      <protection hidden="1"/>
    </xf>
    <xf numFmtId="167" fontId="55" fillId="2" borderId="0" xfId="0" applyNumberFormat="1" applyFont="1" applyFill="1" applyAlignment="1">
      <alignment vertical="center"/>
    </xf>
    <xf numFmtId="9" fontId="55" fillId="12" borderId="0" xfId="0" applyNumberFormat="1" applyFont="1" applyFill="1" applyAlignment="1">
      <alignment vertical="center"/>
    </xf>
    <xf numFmtId="0" fontId="55" fillId="1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0" fontId="55" fillId="0" borderId="0" xfId="0" applyFont="1" applyAlignment="1">
      <alignment vertical="center"/>
    </xf>
    <xf numFmtId="167" fontId="55" fillId="0" borderId="0" xfId="0" applyNumberFormat="1" applyFont="1" applyAlignment="1">
      <alignment vertical="center"/>
    </xf>
    <xf numFmtId="168" fontId="55" fillId="0" borderId="0" xfId="0" applyNumberFormat="1" applyFont="1" applyAlignment="1" applyProtection="1">
      <alignment vertical="center"/>
      <protection hidden="1"/>
    </xf>
    <xf numFmtId="9" fontId="55" fillId="0" borderId="0" xfId="0" applyNumberFormat="1" applyFont="1" applyAlignment="1">
      <alignment vertical="center"/>
    </xf>
    <xf numFmtId="49" fontId="56" fillId="0" borderId="0" xfId="0" applyNumberFormat="1" applyFont="1" applyAlignment="1">
      <alignment vertical="center"/>
    </xf>
    <xf numFmtId="167" fontId="56" fillId="0" borderId="0" xfId="0" applyNumberFormat="1" applyFont="1" applyAlignment="1">
      <alignment horizontal="right" vertical="center"/>
    </xf>
    <xf numFmtId="168" fontId="56" fillId="0" borderId="0" xfId="0" applyNumberFormat="1" applyFont="1" applyAlignment="1" applyProtection="1">
      <alignment vertical="center"/>
      <protection hidden="1"/>
    </xf>
    <xf numFmtId="9" fontId="56" fillId="0" borderId="0" xfId="0" applyNumberFormat="1" applyFont="1" applyAlignment="1">
      <alignment horizontal="right" vertical="center"/>
    </xf>
    <xf numFmtId="0" fontId="54" fillId="16" borderId="0" xfId="0" applyFont="1" applyFill="1" applyAlignment="1">
      <alignment vertical="center"/>
    </xf>
    <xf numFmtId="167" fontId="54" fillId="16" borderId="0" xfId="0" applyNumberFormat="1" applyFont="1" applyFill="1" applyAlignment="1">
      <alignment vertical="center"/>
    </xf>
    <xf numFmtId="168" fontId="54" fillId="16" borderId="0" xfId="0" applyNumberFormat="1" applyFont="1" applyFill="1" applyAlignment="1" applyProtection="1">
      <alignment vertical="center"/>
      <protection hidden="1"/>
    </xf>
    <xf numFmtId="9" fontId="54" fillId="16" borderId="0" xfId="0" applyNumberFormat="1" applyFont="1" applyFill="1" applyAlignment="1">
      <alignment vertical="center"/>
    </xf>
    <xf numFmtId="0" fontId="54" fillId="15" borderId="0" xfId="0" applyFont="1" applyFill="1" applyAlignment="1" applyProtection="1">
      <alignment horizontal="right" vertical="center" wrapText="1"/>
      <protection hidden="1"/>
    </xf>
    <xf numFmtId="3" fontId="55" fillId="17" borderId="0" xfId="0" applyNumberFormat="1" applyFont="1" applyFill="1" applyAlignment="1" applyProtection="1">
      <alignment vertical="center"/>
      <protection hidden="1"/>
    </xf>
    <xf numFmtId="3" fontId="55" fillId="0" borderId="0" xfId="0" applyNumberFormat="1" applyFont="1" applyAlignment="1" applyProtection="1">
      <alignment vertical="center"/>
      <protection hidden="1"/>
    </xf>
    <xf numFmtId="3" fontId="54" fillId="16" borderId="0" xfId="0" applyNumberFormat="1" applyFont="1" applyFill="1" applyAlignment="1" applyProtection="1">
      <alignment vertical="center"/>
      <protection hidden="1"/>
    </xf>
    <xf numFmtId="168" fontId="55" fillId="17" borderId="0" xfId="0" applyNumberFormat="1" applyFont="1" applyFill="1" applyAlignment="1">
      <alignment vertical="center"/>
    </xf>
    <xf numFmtId="9" fontId="55" fillId="17" borderId="0" xfId="0" applyNumberFormat="1" applyFont="1" applyFill="1" applyAlignment="1">
      <alignment horizontal="right" vertical="center"/>
    </xf>
    <xf numFmtId="168" fontId="55" fillId="0" borderId="0" xfId="0" applyNumberFormat="1" applyFont="1" applyAlignment="1">
      <alignment vertical="center"/>
    </xf>
    <xf numFmtId="9" fontId="55" fillId="0" borderId="0" xfId="0" applyNumberFormat="1" applyFont="1" applyAlignment="1">
      <alignment horizontal="right" vertical="center"/>
    </xf>
    <xf numFmtId="168" fontId="54" fillId="16" borderId="0" xfId="0" applyNumberFormat="1" applyFont="1" applyFill="1" applyAlignment="1">
      <alignment vertical="center"/>
    </xf>
    <xf numFmtId="9" fontId="54" fillId="16" borderId="0" xfId="0" applyNumberFormat="1" applyFont="1" applyFill="1" applyAlignment="1">
      <alignment horizontal="right" vertical="center"/>
    </xf>
    <xf numFmtId="6" fontId="55" fillId="17" borderId="0" xfId="0" applyNumberFormat="1" applyFont="1" applyFill="1" applyAlignment="1">
      <alignment vertical="center"/>
    </xf>
    <xf numFmtId="9" fontId="55" fillId="17" borderId="0" xfId="0" applyNumberFormat="1" applyFont="1" applyFill="1" applyAlignment="1" applyProtection="1">
      <alignment horizontal="right" vertical="center"/>
      <protection hidden="1"/>
    </xf>
    <xf numFmtId="6" fontId="55" fillId="0" borderId="0" xfId="0" applyNumberFormat="1" applyFont="1" applyAlignment="1">
      <alignment vertical="center"/>
    </xf>
    <xf numFmtId="9" fontId="55" fillId="0" borderId="0" xfId="0" applyNumberFormat="1" applyFont="1" applyAlignment="1" applyProtection="1">
      <alignment horizontal="right" vertical="center"/>
      <protection hidden="1"/>
    </xf>
    <xf numFmtId="9" fontId="54" fillId="16" borderId="0" xfId="0" applyNumberFormat="1" applyFont="1" applyFill="1" applyAlignment="1" applyProtection="1">
      <alignment horizontal="right" vertical="center"/>
      <protection hidden="1"/>
    </xf>
    <xf numFmtId="0" fontId="57" fillId="18" borderId="0" xfId="0" applyFont="1" applyFill="1" applyAlignment="1">
      <alignment vertical="center"/>
    </xf>
    <xf numFmtId="0" fontId="57" fillId="18" borderId="0" xfId="0" applyFont="1" applyFill="1" applyAlignment="1" applyProtection="1">
      <alignment vertical="center"/>
      <protection hidden="1"/>
    </xf>
    <xf numFmtId="0" fontId="57" fillId="18" borderId="0" xfId="0" applyFont="1" applyFill="1" applyAlignment="1">
      <alignment horizontal="right" vertical="center"/>
    </xf>
    <xf numFmtId="0" fontId="57" fillId="18" borderId="0" xfId="0" applyFont="1" applyFill="1" applyAlignment="1" applyProtection="1">
      <alignment horizontal="right" vertical="center"/>
      <protection hidden="1"/>
    </xf>
    <xf numFmtId="0" fontId="56" fillId="0" borderId="0" xfId="0" applyFont="1" applyAlignment="1">
      <alignment vertical="center"/>
    </xf>
    <xf numFmtId="167" fontId="56" fillId="0" borderId="0" xfId="0" applyNumberFormat="1" applyFont="1" applyAlignment="1">
      <alignment vertical="center"/>
    </xf>
    <xf numFmtId="3" fontId="56" fillId="0" borderId="0" xfId="0" applyNumberFormat="1" applyFont="1" applyAlignment="1" applyProtection="1">
      <alignment vertical="center"/>
      <protection hidden="1"/>
    </xf>
    <xf numFmtId="3" fontId="56" fillId="0" borderId="0" xfId="0" applyNumberFormat="1" applyFont="1" applyAlignment="1">
      <alignment vertical="center"/>
    </xf>
    <xf numFmtId="9" fontId="56" fillId="0" borderId="0" xfId="0" applyNumberFormat="1" applyFont="1" applyAlignment="1">
      <alignment vertical="center"/>
    </xf>
    <xf numFmtId="9" fontId="56" fillId="0" borderId="0" xfId="0" applyNumberFormat="1" applyFont="1" applyAlignment="1" applyProtection="1">
      <alignment vertical="center"/>
      <protection hidden="1"/>
    </xf>
    <xf numFmtId="167" fontId="57" fillId="18" borderId="0" xfId="0" applyNumberFormat="1" applyFont="1" applyFill="1" applyAlignment="1">
      <alignment vertical="center"/>
    </xf>
    <xf numFmtId="3" fontId="57" fillId="18" borderId="0" xfId="0" applyNumberFormat="1" applyFont="1" applyFill="1" applyAlignment="1" applyProtection="1">
      <alignment vertical="center"/>
      <protection hidden="1"/>
    </xf>
    <xf numFmtId="3" fontId="57" fillId="18" borderId="0" xfId="0" applyNumberFormat="1" applyFont="1" applyFill="1" applyAlignment="1">
      <alignment vertical="center"/>
    </xf>
    <xf numFmtId="9" fontId="57" fillId="18" borderId="0" xfId="0" applyNumberFormat="1" applyFont="1" applyFill="1" applyAlignment="1">
      <alignment horizontal="right" vertical="center"/>
    </xf>
    <xf numFmtId="9" fontId="57" fillId="18" borderId="0" xfId="0" applyNumberFormat="1" applyFont="1" applyFill="1" applyAlignment="1" applyProtection="1">
      <alignment vertical="center"/>
      <protection hidden="1"/>
    </xf>
    <xf numFmtId="9" fontId="57" fillId="18" borderId="0" xfId="0" applyNumberFormat="1" applyFont="1" applyFill="1" applyAlignment="1">
      <alignment vertical="center"/>
    </xf>
    <xf numFmtId="9" fontId="57" fillId="0" borderId="0" xfId="0" applyNumberFormat="1" applyFont="1" applyAlignment="1">
      <alignment vertical="center"/>
    </xf>
    <xf numFmtId="168" fontId="56" fillId="0" borderId="0" xfId="0" applyNumberFormat="1" applyFont="1" applyAlignment="1">
      <alignment vertical="center"/>
    </xf>
    <xf numFmtId="168" fontId="56" fillId="0" borderId="0" xfId="0" applyNumberFormat="1" applyFont="1" applyAlignment="1">
      <alignment horizontal="right" vertical="center"/>
    </xf>
    <xf numFmtId="0" fontId="56" fillId="0" borderId="0" xfId="0" applyFont="1"/>
    <xf numFmtId="9" fontId="55" fillId="17" borderId="0" xfId="0" applyNumberFormat="1" applyFont="1" applyFill="1" applyAlignment="1" applyProtection="1">
      <alignment vertical="center"/>
      <protection hidden="1"/>
    </xf>
    <xf numFmtId="3" fontId="55" fillId="12" borderId="0" xfId="0" applyNumberFormat="1" applyFont="1" applyFill="1" applyAlignment="1" applyProtection="1">
      <alignment vertical="center"/>
      <protection hidden="1"/>
    </xf>
    <xf numFmtId="9" fontId="55" fillId="12" borderId="0" xfId="0" applyNumberFormat="1" applyFont="1" applyFill="1" applyAlignment="1" applyProtection="1">
      <alignment vertical="center"/>
      <protection hidden="1"/>
    </xf>
    <xf numFmtId="3" fontId="56" fillId="0" borderId="0" xfId="0" applyNumberFormat="1" applyFont="1" applyAlignment="1" applyProtection="1">
      <alignment horizontal="right" vertical="center"/>
      <protection hidden="1"/>
    </xf>
    <xf numFmtId="9" fontId="56" fillId="0" borderId="0" xfId="0" applyNumberFormat="1" applyFont="1" applyAlignment="1" applyProtection="1">
      <alignment horizontal="right" vertical="center"/>
      <protection hidden="1"/>
    </xf>
    <xf numFmtId="9" fontId="54" fillId="16" borderId="0" xfId="0" applyNumberFormat="1" applyFont="1" applyFill="1" applyAlignment="1" applyProtection="1">
      <alignment vertical="center"/>
      <protection hidden="1"/>
    </xf>
    <xf numFmtId="0" fontId="54" fillId="15" borderId="0" xfId="0" applyFont="1" applyFill="1" applyAlignment="1" applyProtection="1">
      <alignment horizontal="right" vertical="center"/>
      <protection hidden="1"/>
    </xf>
    <xf numFmtId="0" fontId="58" fillId="2" borderId="0" xfId="0" applyFont="1" applyFill="1"/>
    <xf numFmtId="0" fontId="59" fillId="0" borderId="0" xfId="0" applyFont="1" applyAlignment="1">
      <alignment horizontal="left"/>
    </xf>
    <xf numFmtId="0" fontId="60" fillId="0" borderId="0" xfId="0" applyFont="1"/>
    <xf numFmtId="0" fontId="59" fillId="0" borderId="0" xfId="0" applyFont="1"/>
    <xf numFmtId="0" fontId="60" fillId="0" borderId="0" xfId="0" applyFont="1" applyProtection="1">
      <protection hidden="1"/>
    </xf>
    <xf numFmtId="0" fontId="59" fillId="2" borderId="0" xfId="0" applyFont="1" applyFill="1"/>
    <xf numFmtId="0" fontId="60" fillId="2" borderId="0" xfId="0" applyFont="1" applyFill="1"/>
    <xf numFmtId="0" fontId="60" fillId="2" borderId="0" xfId="0" applyFont="1" applyFill="1" applyProtection="1">
      <protection hidden="1"/>
    </xf>
    <xf numFmtId="3" fontId="61" fillId="0" borderId="0" xfId="0" applyNumberFormat="1" applyFont="1" applyProtection="1">
      <protection hidden="1"/>
    </xf>
    <xf numFmtId="10" fontId="61" fillId="0" borderId="0" xfId="0" applyNumberFormat="1" applyFont="1"/>
    <xf numFmtId="0" fontId="62" fillId="0" borderId="0" xfId="0" applyFont="1"/>
    <xf numFmtId="168" fontId="55" fillId="17" borderId="0" xfId="0" applyNumberFormat="1" applyFont="1" applyFill="1"/>
    <xf numFmtId="168" fontId="55" fillId="2" borderId="0" xfId="0" applyNumberFormat="1" applyFont="1" applyFill="1"/>
    <xf numFmtId="168" fontId="55" fillId="12" borderId="0" xfId="0" applyNumberFormat="1" applyFont="1" applyFill="1"/>
    <xf numFmtId="168" fontId="56" fillId="0" borderId="0" xfId="0" applyNumberFormat="1" applyFont="1"/>
    <xf numFmtId="168" fontId="54" fillId="16" borderId="0" xfId="0" applyNumberFormat="1" applyFont="1" applyFill="1"/>
    <xf numFmtId="9" fontId="55" fillId="2" borderId="0" xfId="0" applyNumberFormat="1" applyFont="1" applyFill="1" applyAlignment="1">
      <alignment vertical="center"/>
    </xf>
    <xf numFmtId="167" fontId="56" fillId="0" borderId="0" xfId="0" applyNumberFormat="1" applyFont="1" applyAlignment="1" applyProtection="1">
      <alignment vertical="center"/>
      <protection hidden="1"/>
    </xf>
    <xf numFmtId="168" fontId="57" fillId="18" borderId="0" xfId="0" applyNumberFormat="1" applyFont="1" applyFill="1" applyAlignment="1" applyProtection="1">
      <alignment vertical="center"/>
      <protection hidden="1"/>
    </xf>
    <xf numFmtId="9" fontId="56" fillId="0" borderId="0" xfId="0" applyNumberFormat="1" applyFont="1" applyAlignment="1">
      <alignment horizontal="center" vertical="center"/>
    </xf>
    <xf numFmtId="9" fontId="56" fillId="0" borderId="0" xfId="0" applyNumberFormat="1" applyFont="1" applyAlignment="1" applyProtection="1">
      <alignment horizontal="center" vertical="center"/>
      <protection hidden="1"/>
    </xf>
    <xf numFmtId="0" fontId="57" fillId="18" borderId="0" xfId="0" applyFont="1" applyFill="1" applyAlignment="1">
      <alignment horizontal="center" vertical="center"/>
    </xf>
    <xf numFmtId="0" fontId="57" fillId="18" borderId="0" xfId="0" applyFont="1" applyFill="1" applyAlignment="1" applyProtection="1">
      <alignment horizontal="center" vertical="center"/>
      <protection hidden="1"/>
    </xf>
    <xf numFmtId="9" fontId="57" fillId="18" borderId="0" xfId="0" applyNumberFormat="1" applyFont="1" applyFill="1" applyAlignment="1">
      <alignment horizontal="center" vertical="center"/>
    </xf>
    <xf numFmtId="9" fontId="57" fillId="18" borderId="0" xfId="0" applyNumberFormat="1" applyFont="1" applyFill="1" applyAlignment="1" applyProtection="1">
      <alignment horizontal="center" vertical="center"/>
      <protection hidden="1"/>
    </xf>
    <xf numFmtId="168" fontId="56" fillId="19" borderId="0" xfId="0" applyNumberFormat="1" applyFont="1" applyFill="1" applyAlignment="1">
      <alignment horizontal="right" vertical="top"/>
    </xf>
    <xf numFmtId="0" fontId="57" fillId="0" borderId="0" xfId="0" applyFont="1" applyAlignment="1">
      <alignment vertical="center"/>
    </xf>
    <xf numFmtId="167" fontId="57" fillId="0" borderId="0" xfId="0" applyNumberFormat="1" applyFont="1" applyAlignment="1">
      <alignment vertical="center"/>
    </xf>
    <xf numFmtId="3" fontId="57" fillId="0" borderId="0" xfId="0" applyNumberFormat="1" applyFont="1" applyAlignment="1" applyProtection="1">
      <alignment vertical="center"/>
      <protection hidden="1"/>
    </xf>
    <xf numFmtId="3" fontId="57" fillId="0" borderId="0" xfId="0" applyNumberFormat="1" applyFont="1" applyAlignment="1">
      <alignment vertical="center"/>
    </xf>
    <xf numFmtId="9" fontId="57" fillId="0" borderId="0" xfId="0" applyNumberFormat="1" applyFont="1" applyAlignment="1">
      <alignment horizontal="center" vertical="center"/>
    </xf>
    <xf numFmtId="9" fontId="57" fillId="0" borderId="0" xfId="0" applyNumberFormat="1" applyFont="1" applyAlignment="1" applyProtection="1">
      <alignment horizontal="center" vertical="center"/>
      <protection hidden="1"/>
    </xf>
    <xf numFmtId="167" fontId="56" fillId="19" borderId="0" xfId="0" applyNumberFormat="1" applyFont="1" applyFill="1" applyAlignment="1">
      <alignment horizontal="right" vertical="top"/>
    </xf>
    <xf numFmtId="0" fontId="63" fillId="0" borderId="0" xfId="0" applyFont="1" applyAlignment="1">
      <alignment horizontal="center" vertical="center" readingOrder="1"/>
    </xf>
    <xf numFmtId="10" fontId="56" fillId="0" borderId="0" xfId="0" applyNumberFormat="1" applyFont="1" applyAlignment="1">
      <alignment horizontal="center" vertical="center"/>
    </xf>
    <xf numFmtId="168" fontId="64" fillId="0" borderId="0" xfId="0" applyNumberFormat="1" applyFont="1"/>
    <xf numFmtId="168" fontId="65" fillId="19" borderId="0" xfId="0" applyNumberFormat="1" applyFont="1" applyFill="1"/>
    <xf numFmtId="167" fontId="56" fillId="0" borderId="0" xfId="0" applyNumberFormat="1" applyFont="1" applyAlignment="1">
      <alignment horizontal="right"/>
    </xf>
    <xf numFmtId="9" fontId="56" fillId="0" borderId="0" xfId="0" applyNumberFormat="1" applyFont="1" applyAlignment="1">
      <alignment horizontal="right"/>
    </xf>
    <xf numFmtId="168" fontId="55" fillId="20" borderId="0" xfId="0" applyNumberFormat="1" applyFont="1" applyFill="1" applyAlignment="1">
      <alignment horizontal="right" vertical="top"/>
    </xf>
    <xf numFmtId="168" fontId="55" fillId="2" borderId="0" xfId="0" applyNumberFormat="1" applyFont="1" applyFill="1" applyAlignment="1">
      <alignment horizontal="right" vertical="top"/>
    </xf>
    <xf numFmtId="0" fontId="66" fillId="0" borderId="0" xfId="166" applyFont="1" applyProtection="1"/>
    <xf numFmtId="168" fontId="55" fillId="12" borderId="0" xfId="0" applyNumberFormat="1" applyFont="1" applyFill="1" applyAlignment="1">
      <alignment vertical="center"/>
    </xf>
    <xf numFmtId="168" fontId="56" fillId="0" borderId="0" xfId="0" applyNumberFormat="1" applyFont="1" applyAlignment="1">
      <alignment horizontal="right"/>
    </xf>
    <xf numFmtId="168" fontId="55" fillId="2" borderId="0" xfId="0" applyNumberFormat="1" applyFont="1" applyFill="1" applyAlignment="1">
      <alignment vertical="center"/>
    </xf>
    <xf numFmtId="3" fontId="56" fillId="0" borderId="0" xfId="0" applyNumberFormat="1" applyFont="1" applyAlignment="1">
      <alignment horizontal="center" vertical="center"/>
    </xf>
    <xf numFmtId="3" fontId="57" fillId="18" borderId="0" xfId="0" applyNumberFormat="1" applyFont="1" applyFill="1" applyAlignment="1">
      <alignment horizontal="center" vertical="center"/>
    </xf>
    <xf numFmtId="9" fontId="26" fillId="0" borderId="0" xfId="0" applyNumberFormat="1" applyFont="1" applyAlignment="1">
      <alignment horizontal="center" vertical="center"/>
    </xf>
    <xf numFmtId="168" fontId="57" fillId="18" borderId="0" xfId="0" applyNumberFormat="1" applyFont="1" applyFill="1" applyAlignment="1">
      <alignment vertical="center"/>
    </xf>
    <xf numFmtId="49" fontId="67" fillId="0" borderId="0" xfId="0" applyNumberFormat="1" applyFont="1" applyAlignment="1">
      <alignment vertical="center"/>
    </xf>
    <xf numFmtId="168" fontId="67" fillId="0" borderId="0" xfId="0" applyNumberFormat="1" applyFont="1" applyAlignment="1">
      <alignment vertical="center"/>
    </xf>
    <xf numFmtId="167" fontId="67" fillId="0" borderId="0" xfId="0" applyNumberFormat="1" applyFont="1" applyAlignment="1">
      <alignment vertical="center"/>
    </xf>
    <xf numFmtId="0" fontId="68" fillId="0" borderId="0" xfId="0" applyFont="1"/>
    <xf numFmtId="3" fontId="56" fillId="0" borderId="0" xfId="0" applyNumberFormat="1" applyFont="1" applyAlignment="1">
      <alignment horizontal="right" vertical="center"/>
    </xf>
    <xf numFmtId="168" fontId="56" fillId="0" borderId="0" xfId="0" applyNumberFormat="1" applyFont="1" applyAlignment="1" applyProtection="1">
      <alignment horizontal="right" vertical="center"/>
      <protection hidden="1"/>
    </xf>
    <xf numFmtId="167" fontId="54" fillId="16" borderId="0" xfId="0" applyNumberFormat="1" applyFont="1" applyFill="1" applyAlignment="1" applyProtection="1">
      <alignment vertical="center"/>
      <protection hidden="1"/>
    </xf>
    <xf numFmtId="168" fontId="56" fillId="12" borderId="0" xfId="0" applyNumberFormat="1" applyFont="1" applyFill="1" applyAlignment="1" applyProtection="1">
      <alignment horizontal="right" vertical="center"/>
      <protection hidden="1"/>
    </xf>
    <xf numFmtId="49" fontId="48" fillId="0" borderId="0" xfId="0" applyNumberFormat="1" applyFont="1"/>
    <xf numFmtId="9" fontId="48" fillId="0" borderId="0" xfId="0" applyNumberFormat="1" applyFont="1"/>
    <xf numFmtId="164" fontId="55" fillId="17" borderId="0" xfId="0" applyNumberFormat="1" applyFont="1" applyFill="1" applyAlignment="1" applyProtection="1">
      <alignment vertical="center"/>
      <protection hidden="1"/>
    </xf>
    <xf numFmtId="164" fontId="55" fillId="12" borderId="0" xfId="0" applyNumberFormat="1" applyFont="1" applyFill="1" applyAlignment="1" applyProtection="1">
      <alignment vertical="center"/>
      <protection hidden="1"/>
    </xf>
    <xf numFmtId="164" fontId="56" fillId="12" borderId="0" xfId="0" applyNumberFormat="1" applyFont="1" applyFill="1" applyAlignment="1" applyProtection="1">
      <alignment horizontal="right" vertical="center"/>
      <protection hidden="1"/>
    </xf>
    <xf numFmtId="164" fontId="56" fillId="0" borderId="0" xfId="0" applyNumberFormat="1" applyFont="1" applyAlignment="1" applyProtection="1">
      <alignment horizontal="right" vertical="center"/>
      <protection hidden="1"/>
    </xf>
    <xf numFmtId="164" fontId="54" fillId="16" borderId="0" xfId="0" applyNumberFormat="1" applyFont="1" applyFill="1" applyAlignment="1" applyProtection="1">
      <alignment vertical="center"/>
      <protection hidden="1"/>
    </xf>
    <xf numFmtId="0" fontId="69" fillId="0" borderId="0" xfId="166" applyFont="1"/>
    <xf numFmtId="0" fontId="69" fillId="0" borderId="0" xfId="166" applyFont="1" applyProtection="1"/>
    <xf numFmtId="168" fontId="64" fillId="17" borderId="0" xfId="0" applyNumberFormat="1" applyFont="1" applyFill="1"/>
    <xf numFmtId="168" fontId="64" fillId="19" borderId="0" xfId="0" applyNumberFormat="1" applyFont="1" applyFill="1"/>
    <xf numFmtId="168" fontId="64" fillId="21" borderId="0" xfId="0" applyNumberFormat="1" applyFont="1" applyFill="1"/>
    <xf numFmtId="168" fontId="65" fillId="0" borderId="0" xfId="0" applyNumberFormat="1" applyFont="1"/>
    <xf numFmtId="3" fontId="55" fillId="17" borderId="0" xfId="0" applyNumberFormat="1" applyFont="1" applyFill="1" applyAlignment="1">
      <alignment vertical="center"/>
    </xf>
    <xf numFmtId="3" fontId="55" fillId="0" borderId="0" xfId="0" applyNumberFormat="1" applyFont="1" applyAlignment="1">
      <alignment vertical="center"/>
    </xf>
    <xf numFmtId="3" fontId="54" fillId="16" borderId="0" xfId="0" applyNumberFormat="1" applyFont="1" applyFill="1" applyAlignment="1">
      <alignment vertical="center"/>
    </xf>
    <xf numFmtId="168" fontId="54" fillId="16" borderId="0" xfId="0" applyNumberFormat="1" applyFont="1" applyFill="1" applyAlignment="1">
      <alignment horizontal="right" vertical="center"/>
    </xf>
    <xf numFmtId="168" fontId="55" fillId="17" borderId="0" xfId="0" applyNumberFormat="1" applyFont="1" applyFill="1" applyAlignment="1">
      <alignment horizontal="right" vertical="center"/>
    </xf>
    <xf numFmtId="168" fontId="55" fillId="0" borderId="0" xfId="0" applyNumberFormat="1" applyFont="1" applyAlignment="1">
      <alignment horizontal="right" vertical="center"/>
    </xf>
    <xf numFmtId="168" fontId="57" fillId="18" borderId="0" xfId="0" applyNumberFormat="1" applyFont="1" applyFill="1" applyAlignment="1">
      <alignment horizontal="right" vertical="center"/>
    </xf>
    <xf numFmtId="3" fontId="57" fillId="18" borderId="0" xfId="0" applyNumberFormat="1" applyFont="1" applyFill="1" applyAlignment="1">
      <alignment horizontal="right" vertical="center"/>
    </xf>
    <xf numFmtId="9" fontId="56" fillId="19" borderId="0" xfId="0" applyNumberFormat="1" applyFont="1" applyFill="1" applyAlignment="1">
      <alignment horizontal="right" vertical="top"/>
    </xf>
    <xf numFmtId="0" fontId="70" fillId="0" borderId="0" xfId="166" applyFont="1" applyProtection="1"/>
    <xf numFmtId="9" fontId="71" fillId="18" borderId="0" xfId="0" applyNumberFormat="1" applyFont="1" applyFill="1" applyAlignment="1">
      <alignment horizontal="center" vertical="center"/>
    </xf>
    <xf numFmtId="9" fontId="67" fillId="0" borderId="0" xfId="0" applyNumberFormat="1" applyFont="1" applyAlignment="1" applyProtection="1">
      <alignment horizontal="center" vertical="center"/>
      <protection hidden="1"/>
    </xf>
    <xf numFmtId="9" fontId="71" fillId="18" borderId="0" xfId="0" applyNumberFormat="1" applyFont="1" applyFill="1" applyAlignment="1">
      <alignment horizontal="right" vertical="center"/>
    </xf>
    <xf numFmtId="9" fontId="56" fillId="12" borderId="0" xfId="0" applyNumberFormat="1" applyFont="1" applyFill="1" applyAlignment="1" applyProtection="1">
      <alignment vertical="center"/>
      <protection hidden="1"/>
    </xf>
    <xf numFmtId="0" fontId="48" fillId="0" borderId="0" xfId="0" applyFont="1" applyAlignment="1">
      <alignment horizontal="right"/>
    </xf>
    <xf numFmtId="0" fontId="3" fillId="0" borderId="0" xfId="166"/>
    <xf numFmtId="3" fontId="67" fillId="0" borderId="0" xfId="0" applyNumberFormat="1" applyFont="1" applyAlignment="1">
      <alignment vertical="center"/>
    </xf>
    <xf numFmtId="49" fontId="63" fillId="0" borderId="0" xfId="0" applyNumberFormat="1" applyFont="1" applyAlignment="1">
      <alignment horizontal="center" vertical="center" readingOrder="1"/>
    </xf>
    <xf numFmtId="49" fontId="3" fillId="0" borderId="0" xfId="166" applyNumberFormat="1"/>
    <xf numFmtId="0" fontId="52" fillId="2" borderId="0" xfId="0" applyFont="1" applyFill="1" applyAlignment="1">
      <alignment horizontal="right"/>
    </xf>
    <xf numFmtId="0" fontId="60" fillId="0" borderId="0" xfId="0" applyFont="1" applyAlignment="1">
      <alignment horizontal="right"/>
    </xf>
    <xf numFmtId="0" fontId="26" fillId="0" borderId="0" xfId="0" applyFont="1" applyAlignment="1">
      <alignment horizontal="right" vertical="center"/>
    </xf>
    <xf numFmtId="9" fontId="57" fillId="18" borderId="0" xfId="0" applyNumberFormat="1" applyFont="1" applyFill="1" applyAlignment="1" applyProtection="1">
      <alignment horizontal="right" vertical="center"/>
      <protection hidden="1"/>
    </xf>
    <xf numFmtId="168" fontId="56" fillId="20" borderId="0" xfId="0" applyNumberFormat="1" applyFont="1" applyFill="1" applyAlignment="1">
      <alignment vertical="center"/>
    </xf>
    <xf numFmtId="9" fontId="56" fillId="20" borderId="0" xfId="0" applyNumberFormat="1" applyFont="1" applyFill="1" applyAlignment="1">
      <alignment horizontal="center" vertical="center"/>
    </xf>
    <xf numFmtId="168" fontId="67" fillId="20" borderId="0" xfId="0" applyNumberFormat="1" applyFont="1" applyFill="1" applyAlignment="1">
      <alignment vertical="center"/>
    </xf>
    <xf numFmtId="9" fontId="56" fillId="20" borderId="0" xfId="0" applyNumberFormat="1" applyFont="1" applyFill="1" applyAlignment="1">
      <alignment horizontal="right" vertical="center"/>
    </xf>
    <xf numFmtId="9" fontId="57" fillId="16" borderId="0" xfId="0" applyNumberFormat="1" applyFont="1" applyFill="1" applyAlignment="1">
      <alignment horizontal="right" vertical="top"/>
    </xf>
    <xf numFmtId="0" fontId="56" fillId="0" borderId="0" xfId="0" applyFont="1" applyAlignment="1">
      <alignment horizontal="left" vertical="top" wrapText="1"/>
    </xf>
    <xf numFmtId="0" fontId="58" fillId="2" borderId="0" xfId="0" applyFont="1" applyFill="1" applyAlignment="1">
      <alignment horizontal="center" vertical="top" wrapText="1"/>
    </xf>
    <xf numFmtId="0" fontId="4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19">
    <cellStyle name="Hypertextové prepojenie" xfId="1" builtinId="8" hidden="1"/>
    <cellStyle name="Hypertextové prepojenie" xfId="3" builtinId="8" hidden="1"/>
    <cellStyle name="Hypertextové prepojenie" xfId="5" builtinId="8" hidden="1"/>
    <cellStyle name="Hypertextové prepojenie" xfId="7" builtinId="8" hidden="1"/>
    <cellStyle name="Hypertextové prepojenie" xfId="9" builtinId="8" hidden="1"/>
    <cellStyle name="Hypertextové prepojenie" xfId="11" builtinId="8" hidden="1"/>
    <cellStyle name="Hypertextové prepojenie" xfId="13" builtinId="8" hidden="1"/>
    <cellStyle name="Hypertextové prepojenie" xfId="15" builtinId="8" hidden="1"/>
    <cellStyle name="Hypertextové prepojenie" xfId="17" builtinId="8" hidden="1"/>
    <cellStyle name="Hypertextové prepojenie" xfId="19" builtinId="8" hidden="1"/>
    <cellStyle name="Hypertextové prepojenie" xfId="21" builtinId="8" hidden="1"/>
    <cellStyle name="Hypertextové prepojenie" xfId="23" builtinId="8" hidden="1"/>
    <cellStyle name="Hypertextové prepojenie" xfId="25" builtinId="8" hidden="1"/>
    <cellStyle name="Hypertextové prepojenie" xfId="27" builtinId="8" hidden="1"/>
    <cellStyle name="Hypertextové prepojenie" xfId="29" builtinId="8" hidden="1"/>
    <cellStyle name="Hypertextové prepojenie" xfId="34" builtinId="8" hidden="1"/>
    <cellStyle name="Hypertextové prepojenie" xfId="36" builtinId="8" hidden="1"/>
    <cellStyle name="Hypertextové prepojenie" xfId="38" builtinId="8" hidden="1"/>
    <cellStyle name="Hypertextové prepojenie" xfId="40" builtinId="8" hidden="1"/>
    <cellStyle name="Hypertextové prepojenie" xfId="42" builtinId="8" hidden="1"/>
    <cellStyle name="Hypertextové prepojenie" xfId="44" builtinId="8" hidden="1"/>
    <cellStyle name="Hypertextové prepojenie" xfId="46" builtinId="8" hidden="1"/>
    <cellStyle name="Hypertextové prepojenie" xfId="48" builtinId="8" hidden="1"/>
    <cellStyle name="Hypertextové prepojenie" xfId="50" builtinId="8" hidden="1"/>
    <cellStyle name="Hypertextové prepojenie" xfId="52" builtinId="8" hidden="1"/>
    <cellStyle name="Hypertextové prepojenie" xfId="54" builtinId="8" hidden="1"/>
    <cellStyle name="Hypertextové prepojenie" xfId="56" builtinId="8" hidden="1"/>
    <cellStyle name="Hypertextové prepojenie" xfId="58" builtinId="8" hidden="1"/>
    <cellStyle name="Hypertextové prepojenie" xfId="60" builtinId="8" hidden="1"/>
    <cellStyle name="Hypertextové prepojenie" xfId="62" builtinId="8" hidden="1"/>
    <cellStyle name="Hypertextové prepojenie" xfId="64" builtinId="8" hidden="1"/>
    <cellStyle name="Hypertextové prepojenie" xfId="66" builtinId="8" hidden="1"/>
    <cellStyle name="Hypertextové prepojenie" xfId="68" builtinId="8" hidden="1"/>
    <cellStyle name="Hypertextové prepojenie" xfId="70" builtinId="8" hidden="1"/>
    <cellStyle name="Hypertextové prepojenie" xfId="72" builtinId="8" hidden="1"/>
    <cellStyle name="Hypertextové prepojenie" xfId="74" builtinId="8" hidden="1"/>
    <cellStyle name="Hypertextové prepojenie" xfId="76" builtinId="8" hidden="1"/>
    <cellStyle name="Hypertextové prepojenie" xfId="78" builtinId="8" hidden="1"/>
    <cellStyle name="Hypertextové prepojenie" xfId="80" builtinId="8" hidden="1"/>
    <cellStyle name="Hypertextové prepojenie" xfId="82" builtinId="8" hidden="1"/>
    <cellStyle name="Hypertextové prepojenie" xfId="84" builtinId="8" hidden="1"/>
    <cellStyle name="Hypertextové prepojenie" xfId="86" builtinId="8" hidden="1"/>
    <cellStyle name="Hypertextové prepojenie" xfId="88" builtinId="8" hidden="1"/>
    <cellStyle name="Hypertextové prepojenie" xfId="90" builtinId="8" hidden="1"/>
    <cellStyle name="Hypertextové prepojenie" xfId="92" builtinId="8" hidden="1"/>
    <cellStyle name="Hypertextové prepojenie" xfId="94" builtinId="8" hidden="1"/>
    <cellStyle name="Hypertextové prepojenie" xfId="96" builtinId="8" hidden="1"/>
    <cellStyle name="Hypertextové prepojenie" xfId="98" builtinId="8" hidden="1"/>
    <cellStyle name="Hypertextové prepojenie" xfId="100" builtinId="8" hidden="1"/>
    <cellStyle name="Hypertextové prepojenie" xfId="102" builtinId="8" hidden="1"/>
    <cellStyle name="Hypertextové prepojenie" xfId="104" builtinId="8" hidden="1"/>
    <cellStyle name="Hypertextové prepojenie" xfId="106" builtinId="8" hidden="1"/>
    <cellStyle name="Hypertextové prepojenie" xfId="108" builtinId="8" hidden="1"/>
    <cellStyle name="Hypertextové prepojenie" xfId="110" builtinId="8" hidden="1"/>
    <cellStyle name="Hypertextové prepojenie" xfId="112" builtinId="8" hidden="1"/>
    <cellStyle name="Hypertextové prepojenie" xfId="114" builtinId="8" hidden="1"/>
    <cellStyle name="Hypertextové prepojenie" xfId="116" builtinId="8" hidden="1"/>
    <cellStyle name="Hypertextové prepojenie" xfId="118" builtinId="8" hidden="1"/>
    <cellStyle name="Hypertextové prepojenie" xfId="120" builtinId="8" hidden="1"/>
    <cellStyle name="Hypertextové prepojenie" xfId="122" builtinId="8" hidden="1"/>
    <cellStyle name="Hypertextové prepojenie" xfId="124" builtinId="8" hidden="1"/>
    <cellStyle name="Hypertextové prepojenie" xfId="126" builtinId="8" hidden="1"/>
    <cellStyle name="Hypertextové prepojenie" xfId="128" builtinId="8" hidden="1"/>
    <cellStyle name="Hypertextové prepojenie" xfId="130" builtinId="8" hidden="1"/>
    <cellStyle name="Hypertextové prepojenie" xfId="132" builtinId="8" hidden="1"/>
    <cellStyle name="Hypertextové prepojenie" xfId="134" builtinId="8" hidden="1"/>
    <cellStyle name="Hypertextové prepojenie" xfId="136" builtinId="8" hidden="1"/>
    <cellStyle name="Hypertextové prepojenie" xfId="138" builtinId="8" hidden="1"/>
    <cellStyle name="Hypertextové prepojenie" xfId="140" builtinId="8" hidden="1"/>
    <cellStyle name="Hypertextové prepojenie" xfId="142" builtinId="8" hidden="1"/>
    <cellStyle name="Hypertextové prepojenie" xfId="144" builtinId="8" hidden="1"/>
    <cellStyle name="Hypertextové prepojenie" xfId="146" builtinId="8" hidden="1"/>
    <cellStyle name="Hypertextové prepojenie" xfId="148" builtinId="8" hidden="1"/>
    <cellStyle name="Hypertextové prepojenie" xfId="150" builtinId="8" hidden="1"/>
    <cellStyle name="Hypertextové prepojenie" xfId="152" builtinId="8" hidden="1"/>
    <cellStyle name="Hypertextové prepojenie" xfId="154" builtinId="8" hidden="1"/>
    <cellStyle name="Hypertextové prepojenie" xfId="156" builtinId="8" hidden="1"/>
    <cellStyle name="Hypertextové prepojenie" xfId="158" builtinId="8" hidden="1"/>
    <cellStyle name="Hypertextové prepojenie" xfId="160" builtinId="8" hidden="1"/>
    <cellStyle name="Hypertextové prepojenie" xfId="162" builtinId="8" hidden="1"/>
    <cellStyle name="Hypertextové prepojenie" xfId="164" builtinId="8" hidden="1"/>
    <cellStyle name="Hypertextové prepojenie" xfId="166" builtinId="8"/>
    <cellStyle name="Normal 2" xfId="31" xr:uid="{00000000-0005-0000-0000-0000D8000000}"/>
    <cellStyle name="Normálna" xfId="0" builtinId="0"/>
    <cellStyle name="Percent 2" xfId="32" xr:uid="{00000000-0005-0000-0000-0000D9000000}"/>
    <cellStyle name="Použité hypertextové prepojenie" xfId="2" builtinId="9" hidden="1"/>
    <cellStyle name="Použité hypertextové prepojenie" xfId="4" builtinId="9" hidden="1"/>
    <cellStyle name="Použité hypertextové prepojenie" xfId="6" builtinId="9" hidden="1"/>
    <cellStyle name="Použité hypertextové prepojenie" xfId="8" builtinId="9" hidden="1"/>
    <cellStyle name="Použité hypertextové prepojenie" xfId="10" builtinId="9" hidden="1"/>
    <cellStyle name="Použité hypertextové prepojenie" xfId="12" builtinId="9" hidden="1"/>
    <cellStyle name="Použité hypertextové prepojenie" xfId="14" builtinId="9" hidden="1"/>
    <cellStyle name="Použité hypertextové prepojenie" xfId="16" builtinId="9" hidden="1"/>
    <cellStyle name="Použité hypertextové prepojenie" xfId="18" builtinId="9" hidden="1"/>
    <cellStyle name="Použité hypertextové prepojenie" xfId="20" builtinId="9" hidden="1"/>
    <cellStyle name="Použité hypertextové prepojenie" xfId="22" builtinId="9" hidden="1"/>
    <cellStyle name="Použité hypertextové prepojenie" xfId="24" builtinId="9" hidden="1"/>
    <cellStyle name="Použité hypertextové prepojenie" xfId="26" builtinId="9" hidden="1"/>
    <cellStyle name="Použité hypertextové prepojenie" xfId="28" builtinId="9" hidden="1"/>
    <cellStyle name="Použité hypertextové prepojenie" xfId="30" builtinId="9" hidden="1"/>
    <cellStyle name="Použité hypertextové prepojenie" xfId="35" builtinId="9" hidden="1"/>
    <cellStyle name="Použité hypertextové prepojenie" xfId="37" builtinId="9" hidden="1"/>
    <cellStyle name="Použité hypertextové prepojenie" xfId="39" builtinId="9" hidden="1"/>
    <cellStyle name="Použité hypertextové prepojenie" xfId="41" builtinId="9" hidden="1"/>
    <cellStyle name="Použité hypertextové prepojenie" xfId="43" builtinId="9" hidden="1"/>
    <cellStyle name="Použité hypertextové prepojenie" xfId="45" builtinId="9" hidden="1"/>
    <cellStyle name="Použité hypertextové prepojenie" xfId="47" builtinId="9" hidden="1"/>
    <cellStyle name="Použité hypertextové prepojenie" xfId="49" builtinId="9" hidden="1"/>
    <cellStyle name="Použité hypertextové prepojenie" xfId="51" builtinId="9" hidden="1"/>
    <cellStyle name="Použité hypertextové prepojenie" xfId="53" builtinId="9" hidden="1"/>
    <cellStyle name="Použité hypertextové prepojenie" xfId="55" builtinId="9" hidden="1"/>
    <cellStyle name="Použité hypertextové prepojenie" xfId="57" builtinId="9" hidden="1"/>
    <cellStyle name="Použité hypertextové prepojenie" xfId="59" builtinId="9" hidden="1"/>
    <cellStyle name="Použité hypertextové prepojenie" xfId="61" builtinId="9" hidden="1"/>
    <cellStyle name="Použité hypertextové prepojenie" xfId="63" builtinId="9" hidden="1"/>
    <cellStyle name="Použité hypertextové prepojenie" xfId="65" builtinId="9" hidden="1"/>
    <cellStyle name="Použité hypertextové prepojenie" xfId="67" builtinId="9" hidden="1"/>
    <cellStyle name="Použité hypertextové prepojenie" xfId="69" builtinId="9" hidden="1"/>
    <cellStyle name="Použité hypertextové prepojenie" xfId="71" builtinId="9" hidden="1"/>
    <cellStyle name="Použité hypertextové prepojenie" xfId="73" builtinId="9" hidden="1"/>
    <cellStyle name="Použité hypertextové prepojenie" xfId="75" builtinId="9" hidden="1"/>
    <cellStyle name="Použité hypertextové prepojenie" xfId="77" builtinId="9" hidden="1"/>
    <cellStyle name="Použité hypertextové prepojenie" xfId="79" builtinId="9" hidden="1"/>
    <cellStyle name="Použité hypertextové prepojenie" xfId="81" builtinId="9" hidden="1"/>
    <cellStyle name="Použité hypertextové prepojenie" xfId="83" builtinId="9" hidden="1"/>
    <cellStyle name="Použité hypertextové prepojenie" xfId="85" builtinId="9" hidden="1"/>
    <cellStyle name="Použité hypertextové prepojenie" xfId="87" builtinId="9" hidden="1"/>
    <cellStyle name="Použité hypertextové prepojenie" xfId="89" builtinId="9" hidden="1"/>
    <cellStyle name="Použité hypertextové prepojenie" xfId="91" builtinId="9" hidden="1"/>
    <cellStyle name="Použité hypertextové prepojenie" xfId="93" builtinId="9" hidden="1"/>
    <cellStyle name="Použité hypertextové prepojenie" xfId="95" builtinId="9" hidden="1"/>
    <cellStyle name="Použité hypertextové prepojenie" xfId="97" builtinId="9" hidden="1"/>
    <cellStyle name="Použité hypertextové prepojenie" xfId="99" builtinId="9" hidden="1"/>
    <cellStyle name="Použité hypertextové prepojenie" xfId="101" builtinId="9" hidden="1"/>
    <cellStyle name="Použité hypertextové prepojenie" xfId="103" builtinId="9" hidden="1"/>
    <cellStyle name="Použité hypertextové prepojenie" xfId="105" builtinId="9" hidden="1"/>
    <cellStyle name="Použité hypertextové prepojenie" xfId="107" builtinId="9" hidden="1"/>
    <cellStyle name="Použité hypertextové prepojenie" xfId="109" builtinId="9" hidden="1"/>
    <cellStyle name="Použité hypertextové prepojenie" xfId="111" builtinId="9" hidden="1"/>
    <cellStyle name="Použité hypertextové prepojenie" xfId="113" builtinId="9" hidden="1"/>
    <cellStyle name="Použité hypertextové prepojenie" xfId="115" builtinId="9" hidden="1"/>
    <cellStyle name="Použité hypertextové prepojenie" xfId="117" builtinId="9" hidden="1"/>
    <cellStyle name="Použité hypertextové prepojenie" xfId="119" builtinId="9" hidden="1"/>
    <cellStyle name="Použité hypertextové prepojenie" xfId="121" builtinId="9" hidden="1"/>
    <cellStyle name="Použité hypertextové prepojenie" xfId="123" builtinId="9" hidden="1"/>
    <cellStyle name="Použité hypertextové prepojenie" xfId="125" builtinId="9" hidden="1"/>
    <cellStyle name="Použité hypertextové prepojenie" xfId="127" builtinId="9" hidden="1"/>
    <cellStyle name="Použité hypertextové prepojenie" xfId="129" builtinId="9" hidden="1"/>
    <cellStyle name="Použité hypertextové prepojenie" xfId="131" builtinId="9" hidden="1"/>
    <cellStyle name="Použité hypertextové prepojenie" xfId="133" builtinId="9" hidden="1"/>
    <cellStyle name="Použité hypertextové prepojenie" xfId="135" builtinId="9" hidden="1"/>
    <cellStyle name="Použité hypertextové prepojenie" xfId="137" builtinId="9" hidden="1"/>
    <cellStyle name="Použité hypertextové prepojenie" xfId="139" builtinId="9" hidden="1"/>
    <cellStyle name="Použité hypertextové prepojenie" xfId="141" builtinId="9" hidden="1"/>
    <cellStyle name="Použité hypertextové prepojenie" xfId="143" builtinId="9" hidden="1"/>
    <cellStyle name="Použité hypertextové prepojenie" xfId="145" builtinId="9" hidden="1"/>
    <cellStyle name="Použité hypertextové prepojenie" xfId="147" builtinId="9" hidden="1"/>
    <cellStyle name="Použité hypertextové prepojenie" xfId="149" builtinId="9" hidden="1"/>
    <cellStyle name="Použité hypertextové prepojenie" xfId="151" builtinId="9" hidden="1"/>
    <cellStyle name="Použité hypertextové prepojenie" xfId="153" builtinId="9" hidden="1"/>
    <cellStyle name="Použité hypertextové prepojenie" xfId="155" builtinId="9" hidden="1"/>
    <cellStyle name="Použité hypertextové prepojenie" xfId="157" builtinId="9" hidden="1"/>
    <cellStyle name="Použité hypertextové prepojenie" xfId="159" builtinId="9" hidden="1"/>
    <cellStyle name="Použité hypertextové prepojenie" xfId="161" builtinId="9" hidden="1"/>
    <cellStyle name="Použité hypertextové prepojenie" xfId="163" builtinId="9" hidden="1"/>
    <cellStyle name="Použité hypertextové prepojenie" xfId="165" builtinId="9" hidden="1"/>
    <cellStyle name="Použité hypertextové prepojenie" xfId="167" builtinId="9" hidden="1"/>
    <cellStyle name="Použité hypertextové prepojenie" xfId="168" builtinId="9" hidden="1"/>
    <cellStyle name="Použité hypertextové prepojenie" xfId="169" builtinId="9" hidden="1"/>
    <cellStyle name="Použité hypertextové prepojenie" xfId="170" builtinId="9" hidden="1"/>
    <cellStyle name="Použité hypertextové prepojenie" xfId="171" builtinId="9" hidden="1"/>
    <cellStyle name="Použité hypertextové prepojenie" xfId="172" builtinId="9" hidden="1"/>
    <cellStyle name="Použité hypertextové prepojenie" xfId="173" builtinId="9" hidden="1"/>
    <cellStyle name="Použité hypertextové prepojenie" xfId="174" builtinId="9" hidden="1"/>
    <cellStyle name="Použité hypertextové prepojenie" xfId="175" builtinId="9" hidden="1"/>
    <cellStyle name="Použité hypertextové prepojenie" xfId="176" builtinId="9" hidden="1"/>
    <cellStyle name="Použité hypertextové prepojenie" xfId="177" builtinId="9" hidden="1"/>
    <cellStyle name="Použité hypertextové prepojenie" xfId="178" builtinId="9" hidden="1"/>
    <cellStyle name="Použité hypertextové prepojenie" xfId="179" builtinId="9" hidden="1"/>
    <cellStyle name="Použité hypertextové prepojenie" xfId="180" builtinId="9" hidden="1"/>
    <cellStyle name="Použité hypertextové prepojenie" xfId="181" builtinId="9" hidden="1"/>
    <cellStyle name="Použité hypertextové prepojenie" xfId="182" builtinId="9" hidden="1"/>
    <cellStyle name="Použité hypertextové prepojenie" xfId="183" builtinId="9" hidden="1"/>
    <cellStyle name="Použité hypertextové prepojenie" xfId="184" builtinId="9" hidden="1"/>
    <cellStyle name="Použité hypertextové prepojenie" xfId="185" builtinId="9" hidden="1"/>
    <cellStyle name="Použité hypertextové prepojenie" xfId="186" builtinId="9" hidden="1"/>
    <cellStyle name="Použité hypertextové prepojenie" xfId="187" builtinId="9" hidden="1"/>
    <cellStyle name="Použité hypertextové prepojenie" xfId="188" builtinId="9" hidden="1"/>
    <cellStyle name="Použité hypertextové prepojenie" xfId="189" builtinId="9" hidden="1"/>
    <cellStyle name="Použité hypertextové prepojenie" xfId="190" builtinId="9" hidden="1"/>
    <cellStyle name="Použité hypertextové prepojenie" xfId="191" builtinId="9" hidden="1"/>
    <cellStyle name="Použité hypertextové prepojenie" xfId="192" builtinId="9" hidden="1"/>
    <cellStyle name="Použité hypertextové prepojenie" xfId="193" builtinId="9" hidden="1"/>
    <cellStyle name="Použité hypertextové prepojenie" xfId="194" builtinId="9" hidden="1"/>
    <cellStyle name="Použité hypertextové prepojenie" xfId="195" builtinId="9" hidden="1"/>
    <cellStyle name="Použité hypertextové prepojenie" xfId="196" builtinId="9" hidden="1"/>
    <cellStyle name="Použité hypertextové prepojenie" xfId="197" builtinId="9" hidden="1"/>
    <cellStyle name="Použité hypertextové prepojenie" xfId="198" builtinId="9" hidden="1"/>
    <cellStyle name="Použité hypertextové prepojenie" xfId="199" builtinId="9" hidden="1"/>
    <cellStyle name="Použité hypertextové prepojenie" xfId="200" builtinId="9" hidden="1"/>
    <cellStyle name="Použité hypertextové prepojenie" xfId="201" builtinId="9" hidden="1"/>
    <cellStyle name="Použité hypertextové prepojenie" xfId="202" builtinId="9" hidden="1"/>
    <cellStyle name="Použité hypertextové prepojenie" xfId="203" builtinId="9" hidden="1"/>
    <cellStyle name="Použité hypertextové prepojenie" xfId="204" builtinId="9" hidden="1"/>
    <cellStyle name="Použité hypertextové prepojenie" xfId="205" builtinId="9" hidden="1"/>
    <cellStyle name="Použité hypertextové prepojenie" xfId="206" builtinId="9" hidden="1"/>
    <cellStyle name="Použité hypertextové prepojenie" xfId="207" builtinId="9" hidden="1"/>
    <cellStyle name="Použité hypertextové prepojenie" xfId="208" builtinId="9" hidden="1"/>
    <cellStyle name="Použité hypertextové prepojenie" xfId="209" builtinId="9" hidden="1"/>
    <cellStyle name="Použité hypertextové prepojenie" xfId="210" builtinId="9" hidden="1"/>
    <cellStyle name="Použité hypertextové prepojenie" xfId="211" builtinId="9" hidden="1"/>
    <cellStyle name="Použité hypertextové prepojenie" xfId="212" builtinId="9" hidden="1"/>
    <cellStyle name="Použité hypertextové prepojenie" xfId="213" builtinId="9" hidden="1"/>
    <cellStyle name="Použité hypertextové prepojenie" xfId="214" builtinId="9" hidden="1"/>
    <cellStyle name="Použité hypertextové prepojenie" xfId="215" builtinId="9" hidden="1"/>
    <cellStyle name="Použité hypertextové prepojenie" xfId="216" builtinId="9" hidden="1"/>
    <cellStyle name="Použité hypertextové prepojenie" xfId="217" builtinId="9" hidden="1"/>
    <cellStyle name="Použité hypertextové prepojenie" xfId="218" builtinId="9" hidden="1"/>
    <cellStyle name="Style 1" xfId="33" xr:uid="{00000000-0005-0000-0000-0000DA000000}"/>
  </cellStyles>
  <dxfs count="7"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F81BD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</dxfs>
  <tableStyles count="1" defaultTableStyle="TableStyleMedium9" defaultPivotStyle="PivotStyleMedium4">
    <tableStyle name="TableStyleMedium2 2" pivot="0" count="7" xr9:uid="{00000000-0011-0000-FFFF-FFFF00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BA61B9"/>
      <color rgb="FF3232FF"/>
      <color rgb="FFFEF2E6"/>
      <color rgb="FF9CC3D7"/>
      <color rgb="FF001535"/>
      <color rgb="FFC7C1C2"/>
      <color rgb="FF9CD7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chartUserShapes" Target="../drawings/drawing10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>
                <a:latin typeface="Arial" panose="020B0604020202020204" pitchFamily="34" charset="0"/>
                <a:cs typeface="Arial" panose="020B0604020202020204" pitchFamily="34" charset="0"/>
              </a:rPr>
              <a:t>Vývoj výdavkov do internetovej reklamy za</a:t>
            </a:r>
            <a:r>
              <a:rPr lang="sk-SK" sz="1200" b="1" baseline="0">
                <a:latin typeface="Arial" panose="020B0604020202020204" pitchFamily="34" charset="0"/>
                <a:cs typeface="Arial" panose="020B0604020202020204" pitchFamily="34" charset="0"/>
              </a:rPr>
              <a:t> prvé polroky 2023 - 2026</a:t>
            </a:r>
            <a:endParaRPr lang="sk-SK" sz="12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1495815313755721"/>
          <c:y val="2.23560687668328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118mil.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k-SK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653957134848188"/>
                      <c:h val="0.10570000039856847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0-0C86-D24B-82C5-4B154151A5F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111mil.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0C86-D24B-82C5-4B154151A5F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104mil.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0C86-D24B-82C5-4B154151A5F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93mil.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0C86-D24B-82C5-4B154151A5F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Výdavky_2026_1HY!$C$41:$F$41</c:f>
              <c:strCache>
                <c:ptCount val="4"/>
                <c:pt idx="0">
                  <c:v>1HY 2026</c:v>
                </c:pt>
                <c:pt idx="1">
                  <c:v>1HY 2025</c:v>
                </c:pt>
                <c:pt idx="2">
                  <c:v>1HY 2024</c:v>
                </c:pt>
                <c:pt idx="3">
                  <c:v>1HY 2023</c:v>
                </c:pt>
              </c:strCache>
            </c:strRef>
          </c:cat>
          <c:val>
            <c:numRef>
              <c:f>Výdavky_2026_1HY!$C$48:$F$48</c:f>
              <c:numCache>
                <c:formatCode>#\ ##0\ "€"</c:formatCode>
                <c:ptCount val="4"/>
                <c:pt idx="0">
                  <c:v>118320745.62110631</c:v>
                </c:pt>
                <c:pt idx="1">
                  <c:v>111325110</c:v>
                </c:pt>
                <c:pt idx="2">
                  <c:v>103976563.89347002</c:v>
                </c:pt>
                <c:pt idx="3">
                  <c:v>93087990.17827341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86-D24B-82C5-4B154151A5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4"/>
        <c:overlap val="84"/>
        <c:axId val="15148303"/>
        <c:axId val="15097551"/>
      </c:barChart>
      <c:catAx>
        <c:axId val="1514830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100"/>
        <c:noMultiLvlLbl val="0"/>
      </c:catAx>
      <c:valAx>
        <c:axId val="15097551"/>
        <c:scaling>
          <c:orientation val="minMax"/>
          <c:min val="5000000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1483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>
                <a:latin typeface="Arial" panose="020B0604020202020204" pitchFamily="34" charset="0"/>
                <a:cs typeface="Arial" panose="020B0604020202020204" pitchFamily="34" charset="0"/>
              </a:rPr>
              <a:t>Vývoj výdavkov do formátov</a:t>
            </a:r>
            <a:r>
              <a:rPr lang="sk-SK" sz="1200" b="1" baseline="0">
                <a:latin typeface="Arial" panose="020B0604020202020204" pitchFamily="34" charset="0"/>
                <a:cs typeface="Arial" panose="020B0604020202020204" pitchFamily="34" charset="0"/>
              </a:rPr>
              <a:t> reklamy za prvé polroky  2024 - 2026</a:t>
            </a:r>
            <a:endParaRPr lang="sk-SK" sz="12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9243602600117277"/>
          <c:y val="1.6662269613419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1574893548753668"/>
          <c:y val="0.10990099192725319"/>
          <c:w val="0.81657092924715036"/>
          <c:h val="0.66719749885449453"/>
        </c:manualLayout>
      </c:layout>
      <c:barChart>
        <c:barDir val="col"/>
        <c:grouping val="clustered"/>
        <c:varyColors val="0"/>
        <c:ser>
          <c:idx val="1"/>
          <c:order val="0"/>
          <c:tx>
            <c:v>1HY 2024</c:v>
          </c:tx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Výdavky_2026_1HY!$B$42:$B$47</c:f>
              <c:strCache>
                <c:ptCount val="6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Výdavky_2026_1HY!$E$42:$E$47</c:f>
              <c:numCache>
                <c:formatCode>#\ ##0\ "€"</c:formatCode>
                <c:ptCount val="6"/>
                <c:pt idx="0">
                  <c:v>36371102.186880559</c:v>
                </c:pt>
                <c:pt idx="1">
                  <c:v>21070661.276284628</c:v>
                </c:pt>
                <c:pt idx="2">
                  <c:v>19855797.680304833</c:v>
                </c:pt>
                <c:pt idx="3">
                  <c:v>16516713.6</c:v>
                </c:pt>
                <c:pt idx="4">
                  <c:v>6634192.9500000002</c:v>
                </c:pt>
                <c:pt idx="5">
                  <c:v>3528096.2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62-F147-AD64-E9CC153927B6}"/>
            </c:ext>
          </c:extLst>
        </c:ser>
        <c:ser>
          <c:idx val="0"/>
          <c:order val="1"/>
          <c:tx>
            <c:v>1HY 2025</c:v>
          </c:tx>
          <c:spPr>
            <a:solidFill>
              <a:srgbClr val="9CC3D7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Výdavky_2026_1HY!$B$42:$B$47</c:f>
              <c:strCache>
                <c:ptCount val="6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Výdavky_2026_1HY!$D$42:$D$47</c:f>
              <c:numCache>
                <c:formatCode>#\ ##0\ "€"</c:formatCode>
                <c:ptCount val="6"/>
                <c:pt idx="0">
                  <c:v>38532495</c:v>
                </c:pt>
                <c:pt idx="1">
                  <c:v>22967021</c:v>
                </c:pt>
                <c:pt idx="2">
                  <c:v>23967263</c:v>
                </c:pt>
                <c:pt idx="3">
                  <c:v>15459402</c:v>
                </c:pt>
                <c:pt idx="4">
                  <c:v>6794191</c:v>
                </c:pt>
                <c:pt idx="5">
                  <c:v>3604738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762-F147-AD64-E9CC153927B6}"/>
            </c:ext>
          </c:extLst>
        </c:ser>
        <c:ser>
          <c:idx val="2"/>
          <c:order val="2"/>
          <c:tx>
            <c:v>1HY 2026</c:v>
          </c:tx>
          <c:spPr>
            <a:solidFill>
              <a:srgbClr val="BA61B9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41,5mil.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6762-F147-AD64-E9CC153927B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24,1mil.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6762-F147-AD64-E9CC153927B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26,8mil.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6762-F147-AD64-E9CC153927B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15,4mil.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6762-F147-AD64-E9CC153927B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6,7mil.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6762-F147-AD64-E9CC153927B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3,9mil.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6762-F147-AD64-E9CC153927B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Výdavky_2026_1HY!$C$42:$C$47</c:f>
              <c:numCache>
                <c:formatCode>#\ ##0\ "€"</c:formatCode>
                <c:ptCount val="6"/>
                <c:pt idx="0">
                  <c:v>41471277.736687697</c:v>
                </c:pt>
                <c:pt idx="1">
                  <c:v>24115371.830707759</c:v>
                </c:pt>
                <c:pt idx="2">
                  <c:v>26789193.281710848</c:v>
                </c:pt>
                <c:pt idx="3">
                  <c:v>15379578</c:v>
                </c:pt>
                <c:pt idx="4">
                  <c:v>6688817.2000000002</c:v>
                </c:pt>
                <c:pt idx="5">
                  <c:v>3876507.5719999997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762-F147-AD64-E9CC153927B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31"/>
        <c:overlap val="-15"/>
        <c:axId val="15148303"/>
        <c:axId val="15097551"/>
      </c:barChart>
      <c:catAx>
        <c:axId val="15148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100"/>
        <c:noMultiLvlLbl val="0"/>
      </c:catAx>
      <c:valAx>
        <c:axId val="1509755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148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b="1"/>
              <a:t>Percento rastu reklamných formátov za 1HY 2026</a:t>
            </a:r>
          </a:p>
        </c:rich>
      </c:tx>
      <c:layout>
        <c:manualLayout>
          <c:xMode val="edge"/>
          <c:yMode val="edge"/>
          <c:x val="0.20162014138936152"/>
          <c:y val="3.55370581748534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7.7892249963729412E-2"/>
          <c:y val="0.13123706204414864"/>
          <c:w val="0.81246811970285893"/>
          <c:h val="0.5529306604531576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A4F2-0148-BB46-9FD8879A44F4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4F2-0148-BB46-9FD8879A44F4}"/>
              </c:ext>
            </c:extLst>
          </c:dPt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4F2-0148-BB46-9FD8879A44F4}"/>
              </c:ext>
            </c:extLst>
          </c:dPt>
          <c:dLbls>
            <c:dLbl>
              <c:idx val="0"/>
              <c:layout>
                <c:manualLayout>
                  <c:x val="-1.8195050946142649E-3"/>
                  <c:y val="-1.924644287885066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4F2-0148-BB46-9FD8879A44F4}"/>
                </c:ext>
              </c:extLst>
            </c:dLbl>
            <c:dLbl>
              <c:idx val="1"/>
              <c:layout>
                <c:manualLayout>
                  <c:x val="0"/>
                  <c:y val="-2.506265664160400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4F2-0148-BB46-9FD8879A44F4}"/>
                </c:ext>
              </c:extLst>
            </c:dLbl>
            <c:dLbl>
              <c:idx val="2"/>
              <c:layout>
                <c:manualLayout>
                  <c:x val="7.2780203784570596E-3"/>
                  <c:y val="-6.265664160401002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4F2-0148-BB46-9FD8879A44F4}"/>
                </c:ext>
              </c:extLst>
            </c:dLbl>
            <c:dLbl>
              <c:idx val="3"/>
              <c:layout>
                <c:manualLayout>
                  <c:x val="1.8195050946142649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4F2-0148-BB46-9FD8879A44F4}"/>
                </c:ext>
              </c:extLst>
            </c:dLbl>
            <c:dLbl>
              <c:idx val="4"/>
              <c:layout>
                <c:manualLayout>
                  <c:x val="0"/>
                  <c:y val="9.213807579949312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4F2-0148-BB46-9FD8879A44F4}"/>
                </c:ext>
              </c:extLst>
            </c:dLbl>
            <c:dLbl>
              <c:idx val="5"/>
              <c:layout>
                <c:manualLayout>
                  <c:x val="-2.0938023450586263E-3"/>
                  <c:y val="9.867791019365822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4F2-0148-BB46-9FD8879A44F4}"/>
                </c:ext>
              </c:extLst>
            </c:dLbl>
            <c:dLbl>
              <c:idx val="6"/>
              <c:layout>
                <c:manualLayout>
                  <c:x val="3.2102771073213836E-3"/>
                  <c:y val="6.51792451005050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4F2-0148-BB46-9FD8879A44F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Výdavky_2026_1HY!$G$102:$G$108</c:f>
              <c:strCache>
                <c:ptCount val="7"/>
                <c:pt idx="0">
                  <c:v>Digitálna audio reklama</c:v>
                </c:pt>
                <c:pt idx="1">
                  <c:v>Video display</c:v>
                </c:pt>
                <c:pt idx="2">
                  <c:v>Non video display</c:v>
                </c:pt>
                <c:pt idx="3">
                  <c:v>Paid for search</c:v>
                </c:pt>
                <c:pt idx="4">
                  <c:v>Native</c:v>
                </c:pt>
                <c:pt idx="5">
                  <c:v>Affiliate reklama</c:v>
                </c:pt>
                <c:pt idx="6">
                  <c:v>Classifieds and directories</c:v>
                </c:pt>
              </c:strCache>
            </c:strRef>
          </c:cat>
          <c:val>
            <c:numRef>
              <c:f>Výdavky_2026_1HY!$H$102:$H$108</c:f>
              <c:numCache>
                <c:formatCode>0%</c:formatCode>
                <c:ptCount val="7"/>
                <c:pt idx="0">
                  <c:v>0.18229457532114757</c:v>
                </c:pt>
                <c:pt idx="1">
                  <c:v>0.11774103207824971</c:v>
                </c:pt>
                <c:pt idx="2">
                  <c:v>7.6267647259480542E-2</c:v>
                </c:pt>
                <c:pt idx="3">
                  <c:v>4.9999990451863985E-2</c:v>
                </c:pt>
                <c:pt idx="4">
                  <c:v>-1.5509396188596924E-2</c:v>
                </c:pt>
                <c:pt idx="5">
                  <c:v>-1.9999740549584977E-2</c:v>
                </c:pt>
                <c:pt idx="6">
                  <c:v>-5.1634597509011559E-3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4F2-0148-BB46-9FD8879A44F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2"/>
        <c:axId val="15148303"/>
        <c:axId val="15097551"/>
      </c:barChart>
      <c:catAx>
        <c:axId val="15148303"/>
        <c:scaling>
          <c:orientation val="minMax"/>
        </c:scaling>
        <c:delete val="0"/>
        <c:axPos val="b"/>
        <c:numFmt formatCode="@" sourceLinked="0"/>
        <c:majorTickMark val="in"/>
        <c:minorTickMark val="out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48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At val="0"/>
        <c:auto val="0"/>
        <c:lblAlgn val="ctr"/>
        <c:lblOffset val="150"/>
        <c:tickLblSkip val="1"/>
        <c:tickMarkSkip val="5"/>
        <c:noMultiLvlLbl val="0"/>
      </c:catAx>
      <c:valAx>
        <c:axId val="15097551"/>
        <c:scaling>
          <c:orientation val="minMax"/>
          <c:max val="0.21"/>
          <c:min val="-0.06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15148303"/>
        <c:crosses val="max"/>
        <c:crossBetween val="between"/>
        <c:majorUnit val="0.03"/>
      </c:valAx>
      <c:spPr>
        <a:noFill/>
        <a:ln w="9525"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/>
              <a:t>1HY</a:t>
            </a:r>
            <a:r>
              <a:rPr lang="sk-SK" sz="1200" b="1" baseline="0"/>
              <a:t> 2026</a:t>
            </a:r>
            <a:r>
              <a:rPr lang="sk-SK" sz="1200" b="1"/>
              <a:t> - Podiel programmatic display</a:t>
            </a:r>
            <a:r>
              <a:rPr lang="sk-SK" sz="1200" b="1" baseline="0"/>
              <a:t> na celkovom display </a:t>
            </a:r>
            <a:br>
              <a:rPr lang="sk-SK" sz="1200" b="1" baseline="0"/>
            </a:br>
            <a:endParaRPr lang="sk-SK" sz="1200" b="1"/>
          </a:p>
        </c:rich>
      </c:tx>
      <c:layout>
        <c:manualLayout>
          <c:xMode val="edge"/>
          <c:yMode val="edge"/>
          <c:x val="0.11823525619073529"/>
          <c:y val="3.91930067362749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16497091616109461"/>
          <c:y val="0.26547296049137548"/>
          <c:w val="0.45963255937782366"/>
          <c:h val="0.65777328145565384"/>
        </c:manualLayout>
      </c:layout>
      <c:doughnutChart>
        <c:varyColors val="1"/>
        <c:ser>
          <c:idx val="0"/>
          <c:order val="0"/>
          <c:spPr>
            <a:solidFill>
              <a:srgbClr val="BA61B9"/>
            </a:solidFill>
          </c:spPr>
          <c:dPt>
            <c:idx val="0"/>
            <c:bubble3D val="0"/>
            <c:spPr>
              <a:solidFill>
                <a:srgbClr val="9CC3D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5E6-D54B-9851-640B98C47CAD}"/>
              </c:ext>
            </c:extLst>
          </c:dPt>
          <c:dPt>
            <c:idx val="1"/>
            <c:bubble3D val="0"/>
            <c:spPr>
              <a:solidFill>
                <a:srgbClr val="BA61B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5E6-D54B-9851-640B98C47CAD}"/>
              </c:ext>
            </c:extLst>
          </c:dPt>
          <c:dLbls>
            <c:dLbl>
              <c:idx val="0"/>
              <c:layout>
                <c:manualLayout>
                  <c:x val="0.12571369261507739"/>
                  <c:y val="-8.33333333333333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23%, 15,4mil.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626324433779035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25E6-D54B-9851-640B98C47CAD}"/>
                </c:ext>
              </c:extLst>
            </c:dLbl>
            <c:dLbl>
              <c:idx val="1"/>
              <c:layout>
                <c:manualLayout>
                  <c:x val="-0.11730668238635422"/>
                  <c:y val="0.1165146202093751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77%, 52,9mil.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260560539563701"/>
                      <c:h val="0.1003440552335650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25E6-D54B-9851-640B98C47C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Výdavky_2026_1HY!$B$22:$B$23</c:f>
              <c:strCache>
                <c:ptCount val="2"/>
                <c:pt idx="0">
                  <c:v>Non-programmatic display</c:v>
                </c:pt>
                <c:pt idx="1">
                  <c:v>Programmatic display</c:v>
                </c:pt>
              </c:strCache>
            </c:strRef>
          </c:cat>
          <c:val>
            <c:numRef>
              <c:f>Výdavky_2026_1HY!$C$22:$C$23</c:f>
              <c:numCache>
                <c:formatCode>#\ ##0\ "€"</c:formatCode>
                <c:ptCount val="2"/>
                <c:pt idx="0">
                  <c:v>15382566.945599958</c:v>
                </c:pt>
                <c:pt idx="1">
                  <c:v>52877904.072798595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5E6-D54B-9851-640B98C47C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 baseline="0"/>
              <a:t>1HY 2026 - </a:t>
            </a:r>
            <a:r>
              <a:rPr lang="sk-SK" sz="1200" b="1" i="0" u="none" strike="noStrike" baseline="0">
                <a:effectLst/>
              </a:rPr>
              <a:t>Podiel video display na celkovom display </a:t>
            </a:r>
            <a:endParaRPr lang="sk-SK" sz="1200" b="1"/>
          </a:p>
        </c:rich>
      </c:tx>
      <c:layout>
        <c:manualLayout>
          <c:xMode val="edge"/>
          <c:yMode val="edge"/>
          <c:x val="0.24483907867421728"/>
          <c:y val="3.16219100759688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3232FF"/>
            </a:solidFill>
          </c:spPr>
          <c:dPt>
            <c:idx val="0"/>
            <c:bubble3D val="0"/>
            <c:spPr>
              <a:solidFill>
                <a:srgbClr val="C7C1C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02D-4540-82EE-EE720D518110}"/>
              </c:ext>
            </c:extLst>
          </c:dPt>
          <c:dPt>
            <c:idx val="1"/>
            <c:bubble3D val="0"/>
            <c:spPr>
              <a:solidFill>
                <a:srgbClr val="3232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02D-4540-82EE-EE720D518110}"/>
              </c:ext>
            </c:extLst>
          </c:dPt>
          <c:dLbls>
            <c:dLbl>
              <c:idx val="0"/>
              <c:layout>
                <c:manualLayout>
                  <c:x val="0.12571369261507739"/>
                  <c:y val="-8.33333333333333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61%, 41,5mil.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626324433779035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602D-4540-82EE-EE720D518110}"/>
                </c:ext>
              </c:extLst>
            </c:dLbl>
            <c:dLbl>
              <c:idx val="1"/>
              <c:layout>
                <c:manualLayout>
                  <c:x val="-0.14035994806537766"/>
                  <c:y val="0.1018518518518518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39%, 26,8mil.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649907403759013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602D-4540-82EE-EE720D5181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Výdavky_2026_1HY!$B$57:$B$58</c:f>
              <c:strCache>
                <c:ptCount val="2"/>
                <c:pt idx="0">
                  <c:v>Non-video display</c:v>
                </c:pt>
                <c:pt idx="1">
                  <c:v>Video display</c:v>
                </c:pt>
              </c:strCache>
            </c:strRef>
          </c:cat>
          <c:val>
            <c:numRef>
              <c:f>Výdavky_2026_1HY!$C$57:$C$58</c:f>
              <c:numCache>
                <c:formatCode>#\ ##0\ "€"</c:formatCode>
                <c:ptCount val="2"/>
                <c:pt idx="0">
                  <c:v>41471277.736687697</c:v>
                </c:pt>
                <c:pt idx="1">
                  <c:v>26789193.281710848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02D-4540-82EE-EE720D518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0.15346367676062925"/>
          <c:y val="0.79409864563054811"/>
          <c:w val="0.192564428300082"/>
          <c:h val="0.124335344933153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>
                <a:latin typeface="Arial" panose="020B0604020202020204" pitchFamily="34" charset="0"/>
                <a:cs typeface="Arial" panose="020B0604020202020204" pitchFamily="34" charset="0"/>
              </a:rPr>
              <a:t>Vývoj výdavkov do internetovej reklamy</a:t>
            </a:r>
            <a:r>
              <a:rPr lang="sk-SK" sz="1200" b="1" baseline="0">
                <a:latin typeface="Arial" panose="020B0604020202020204" pitchFamily="34" charset="0"/>
                <a:cs typeface="Arial" panose="020B0604020202020204" pitchFamily="34" charset="0"/>
              </a:rPr>
              <a:t> 2023 - 2025</a:t>
            </a:r>
            <a:endParaRPr lang="sk-SK" sz="12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1495810248594421"/>
          <c:y val="3.70369147182196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233mil.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3F22-C346-8CA4-E33B34888C7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205mil.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3F22-C346-8CA4-E33B34888C7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189mil.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3F22-C346-8CA4-E33B34888C7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(Výdavky_2025_full_year!$C$41:$D$41,Výdavky_2025_full_year!$F$41)</c:f>
              <c:numCache>
                <c:formatCode>General</c:formatCode>
                <c:ptCount val="3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</c:numCache>
            </c:numRef>
          </c:cat>
          <c:val>
            <c:numRef>
              <c:f>(Výdavky_2025_full_year!$C$41:$D$41,Výdavky_2025_full_year!$F$41)</c:f>
              <c:numCache>
                <c:formatCode>General</c:formatCode>
                <c:ptCount val="3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F22-C346-8CA4-E33B34888C7F}"/>
            </c:ext>
          </c:extLst>
        </c:ser>
        <c:ser>
          <c:idx val="1"/>
          <c:order val="1"/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253mil.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3F22-C346-8CA4-E33B34888C7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233mil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3F22-C346-8CA4-E33B34888C7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205mil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3F22-C346-8CA4-E33B34888C7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(Výdavky_2025_full_year!$C$41:$D$41,Výdavky_2025_full_year!$F$41)</c:f>
              <c:numCache>
                <c:formatCode>General</c:formatCode>
                <c:ptCount val="3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</c:numCache>
            </c:numRef>
          </c:cat>
          <c:val>
            <c:numRef>
              <c:f>(Výdavky_2025_full_year!$C$50:$D$50,Výdavky_2025_full_year!$F$50)</c:f>
              <c:numCache>
                <c:formatCode>#\ ##0\ "€"</c:formatCode>
                <c:ptCount val="3"/>
                <c:pt idx="0">
                  <c:v>252759922.51345497</c:v>
                </c:pt>
                <c:pt idx="1">
                  <c:v>233302058.83268499</c:v>
                </c:pt>
                <c:pt idx="2">
                  <c:v>204729448.17827344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F22-C346-8CA4-E33B34888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4"/>
        <c:overlap val="84"/>
        <c:axId val="15148303"/>
        <c:axId val="15097551"/>
      </c:barChart>
      <c:catAx>
        <c:axId val="1514830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 val="autoZero"/>
        <c:auto val="0"/>
        <c:lblAlgn val="ctr"/>
        <c:lblOffset val="100"/>
        <c:noMultiLvlLbl val="0"/>
      </c:catAx>
      <c:valAx>
        <c:axId val="15097551"/>
        <c:scaling>
          <c:orientation val="minMax"/>
          <c:min val="5000000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1483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>
                <a:latin typeface="Arial" panose="020B0604020202020204" pitchFamily="34" charset="0"/>
                <a:cs typeface="Arial" panose="020B0604020202020204" pitchFamily="34" charset="0"/>
              </a:rPr>
              <a:t>Vývoj výdavkov do formátov</a:t>
            </a:r>
            <a:r>
              <a:rPr lang="sk-SK" sz="1200" b="1" baseline="0">
                <a:latin typeface="Arial" panose="020B0604020202020204" pitchFamily="34" charset="0"/>
                <a:cs typeface="Arial" panose="020B0604020202020204" pitchFamily="34" charset="0"/>
              </a:rPr>
              <a:t> reklamy 2023 - 2025</a:t>
            </a:r>
            <a:endParaRPr lang="sk-SK" sz="12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9243602600117277"/>
          <c:y val="1.6662269613419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1574893548753668"/>
          <c:y val="0.10990099192725319"/>
          <c:w val="0.81657092924715036"/>
          <c:h val="0.667197498854494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Výdavky_2025_full_year!$F$41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CC3D7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Výdavky_2025_full_year!$B$42:$B$47</c:f>
              <c:strCache>
                <c:ptCount val="6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Výdavky_2025_full_year!$F$42:$F$47</c:f>
              <c:numCache>
                <c:formatCode>#\ ##0\ "€"</c:formatCode>
                <c:ptCount val="6"/>
                <c:pt idx="0">
                  <c:v>72079678.060000002</c:v>
                </c:pt>
                <c:pt idx="1">
                  <c:v>42510023</c:v>
                </c:pt>
                <c:pt idx="2">
                  <c:v>42706170.25577341</c:v>
                </c:pt>
                <c:pt idx="3">
                  <c:v>26710574.5</c:v>
                </c:pt>
                <c:pt idx="4">
                  <c:v>13028809.362500001</c:v>
                </c:pt>
                <c:pt idx="5">
                  <c:v>7694193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BB-5C46-96CE-C80F936BAD74}"/>
            </c:ext>
          </c:extLst>
        </c:ser>
        <c:ser>
          <c:idx val="1"/>
          <c:order val="1"/>
          <c:tx>
            <c:strRef>
              <c:f>Výdavky_2025_full_year!$D$41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Výdavky_2025_full_year!$B$42:$B$47</c:f>
              <c:strCache>
                <c:ptCount val="6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Výdavky_2025_full_year!$D$42:$D$47</c:f>
              <c:numCache>
                <c:formatCode>#\ ##0\ "€"</c:formatCode>
                <c:ptCount val="6"/>
                <c:pt idx="0">
                  <c:v>82761556.186880559</c:v>
                </c:pt>
                <c:pt idx="1">
                  <c:v>46398437.265499629</c:v>
                </c:pt>
                <c:pt idx="2">
                  <c:v>49495937.680304833</c:v>
                </c:pt>
                <c:pt idx="3">
                  <c:v>31843076.399999999</c:v>
                </c:pt>
                <c:pt idx="4">
                  <c:v>14833697.100000001</c:v>
                </c:pt>
                <c:pt idx="5">
                  <c:v>7969354.2000000002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7BB-5C46-96CE-C80F936BAD74}"/>
            </c:ext>
          </c:extLst>
        </c:ser>
        <c:ser>
          <c:idx val="2"/>
          <c:order val="2"/>
          <c:tx>
            <c:v>2025</c:v>
          </c:tx>
          <c:spPr>
            <a:solidFill>
              <a:srgbClr val="BA61B9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89mil.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E7BB-5C46-96CE-C80F936BAD7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52mil.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E7BB-5C46-96CE-C80F936BAD7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57mil.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E7BB-5C46-96CE-C80F936BAD7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30mil.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E7BB-5C46-96CE-C80F936BAD7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16mil.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E7BB-5C46-96CE-C80F936BAD7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9mil.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E7BB-5C46-96CE-C80F936BAD7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Výdavky_2025_full_year!$C$42:$C$47</c:f>
              <c:numCache>
                <c:formatCode>#\ ##0\ "€"</c:formatCode>
                <c:ptCount val="6"/>
                <c:pt idx="0">
                  <c:v>88625772.61545682</c:v>
                </c:pt>
                <c:pt idx="1">
                  <c:v>51587407.867812946</c:v>
                </c:pt>
                <c:pt idx="2">
                  <c:v>57030869.268185236</c:v>
                </c:pt>
                <c:pt idx="3">
                  <c:v>30498424.800000001</c:v>
                </c:pt>
                <c:pt idx="4">
                  <c:v>16450310.199999999</c:v>
                </c:pt>
                <c:pt idx="5">
                  <c:v>8567137.7620000001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7BB-5C46-96CE-C80F936BAD7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31"/>
        <c:overlap val="-15"/>
        <c:axId val="15148303"/>
        <c:axId val="15097551"/>
      </c:barChart>
      <c:catAx>
        <c:axId val="15148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100"/>
        <c:noMultiLvlLbl val="0"/>
      </c:catAx>
      <c:valAx>
        <c:axId val="1509755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148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b="1"/>
              <a:t>Percento rastu reklamných formátov za 2025</a:t>
            </a:r>
          </a:p>
        </c:rich>
      </c:tx>
      <c:layout>
        <c:manualLayout>
          <c:xMode val="edge"/>
          <c:yMode val="edge"/>
          <c:x val="0.27909087783241071"/>
          <c:y val="3.55371696958932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6.3337072867946223E-2"/>
          <c:y val="0.17810488436281741"/>
          <c:w val="0.89046647770919973"/>
          <c:h val="0.7169598345155110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5DC-7F45-A9BB-D219344EEE0D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E5DC-7F45-A9BB-D219344EEE0D}"/>
              </c:ext>
            </c:extLst>
          </c:dPt>
          <c:dLbls>
            <c:dLbl>
              <c:idx val="0"/>
              <c:layout>
                <c:manualLayout>
                  <c:x val="-1.6678604027973788E-17"/>
                  <c:y val="-1.879699248120300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5DC-7F45-A9BB-D219344EEE0D}"/>
                </c:ext>
              </c:extLst>
            </c:dLbl>
            <c:dLbl>
              <c:idx val="1"/>
              <c:layout>
                <c:manualLayout>
                  <c:x val="1.8184590778693912E-3"/>
                  <c:y val="-2.950887092332266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5DC-7F45-A9BB-D219344EEE0D}"/>
                </c:ext>
              </c:extLst>
            </c:dLbl>
            <c:dLbl>
              <c:idx val="5"/>
              <c:layout>
                <c:manualLayout>
                  <c:x val="-1.8184590778694246E-3"/>
                  <c:y val="-1.554477077583099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5DC-7F45-A9BB-D219344EEE0D}"/>
                </c:ext>
              </c:extLst>
            </c:dLbl>
            <c:dLbl>
              <c:idx val="6"/>
              <c:layout>
                <c:manualLayout>
                  <c:x val="0"/>
                  <c:y val="0.2144715695934491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5DC-7F45-A9BB-D219344EEE0D}"/>
                </c:ext>
              </c:extLst>
            </c:dLbl>
            <c:dLbl>
              <c:idx val="7"/>
              <c:layout>
                <c:manualLayout>
                  <c:x val="0"/>
                  <c:y val="0.2376335228489771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5DC-7F45-A9BB-D219344EEE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Výdavky_2025_full_year!$G$136:$G$143</c:f>
              <c:strCache>
                <c:ptCount val="8"/>
                <c:pt idx="0">
                  <c:v>Digitálna audio reklama</c:v>
                </c:pt>
                <c:pt idx="1">
                  <c:v>Video display</c:v>
                </c:pt>
                <c:pt idx="2">
                  <c:v>Search</c:v>
                </c:pt>
                <c:pt idx="3">
                  <c:v>Native</c:v>
                </c:pt>
                <c:pt idx="4">
                  <c:v>Other</c:v>
                </c:pt>
                <c:pt idx="5">
                  <c:v>Mon-video display</c:v>
                </c:pt>
                <c:pt idx="6">
                  <c:v>Affiliate reklama</c:v>
                </c:pt>
                <c:pt idx="7">
                  <c:v>Classifieds</c:v>
                </c:pt>
              </c:strCache>
            </c:strRef>
          </c:cat>
          <c:val>
            <c:numRef>
              <c:f>Výdavky_2025_full_year!$H$136:$H$143</c:f>
              <c:numCache>
                <c:formatCode>0%</c:formatCode>
                <c:ptCount val="8"/>
                <c:pt idx="0">
                  <c:v>0.19515333275190572</c:v>
                </c:pt>
                <c:pt idx="1">
                  <c:v>0.15</c:v>
                </c:pt>
                <c:pt idx="2">
                  <c:v>0.11</c:v>
                </c:pt>
                <c:pt idx="3">
                  <c:v>0.11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-0.03</c:v>
                </c:pt>
                <c:pt idx="7">
                  <c:v>-0.04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DC-7F45-A9BB-D219344EEE0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2"/>
        <c:overlap val="100"/>
        <c:axId val="15148303"/>
        <c:axId val="15097551"/>
      </c:barChart>
      <c:catAx>
        <c:axId val="15148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At val="0"/>
        <c:auto val="0"/>
        <c:lblAlgn val="ctr"/>
        <c:lblOffset val="150"/>
        <c:tickLblSkip val="1"/>
        <c:noMultiLvlLbl val="0"/>
      </c:catAx>
      <c:valAx>
        <c:axId val="15097551"/>
        <c:scaling>
          <c:orientation val="minMax"/>
          <c:max val="0.2"/>
          <c:min val="-0.04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15148303"/>
        <c:crosses val="max"/>
        <c:crossBetween val="between"/>
        <c:majorUnit val="0.06"/>
      </c:valAx>
      <c:spPr>
        <a:noFill/>
        <a:ln w="9525"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/>
              <a:t>2025</a:t>
            </a:r>
            <a:r>
              <a:rPr lang="sk-SK" sz="1200" b="1" baseline="0"/>
              <a:t> </a:t>
            </a:r>
            <a:r>
              <a:rPr lang="sk-SK" sz="1200" b="1"/>
              <a:t>- Podiel programmatic display</a:t>
            </a:r>
            <a:r>
              <a:rPr lang="sk-SK" sz="1200" b="1" baseline="0"/>
              <a:t> na celkovom display </a:t>
            </a:r>
            <a:br>
              <a:rPr lang="sk-SK" sz="1200" b="1" baseline="0"/>
            </a:br>
            <a:endParaRPr lang="sk-SK" sz="1200" b="1"/>
          </a:p>
        </c:rich>
      </c:tx>
      <c:layout>
        <c:manualLayout>
          <c:xMode val="edge"/>
          <c:yMode val="edge"/>
          <c:x val="0.11823525619073529"/>
          <c:y val="3.91930067362749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41790924895261261"/>
          <c:y val="0.20149290594757222"/>
          <c:w val="0.36911266939417392"/>
          <c:h val="0.70668693902825563"/>
        </c:manualLayout>
      </c:layout>
      <c:doughnutChart>
        <c:varyColors val="1"/>
        <c:ser>
          <c:idx val="0"/>
          <c:order val="0"/>
          <c:spPr>
            <a:solidFill>
              <a:srgbClr val="BA61B9"/>
            </a:solidFill>
          </c:spPr>
          <c:dPt>
            <c:idx val="0"/>
            <c:bubble3D val="0"/>
            <c:spPr>
              <a:solidFill>
                <a:srgbClr val="9CC3D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CE9-5843-9334-61214808770B}"/>
              </c:ext>
            </c:extLst>
          </c:dPt>
          <c:dPt>
            <c:idx val="1"/>
            <c:bubble3D val="0"/>
            <c:spPr>
              <a:solidFill>
                <a:srgbClr val="BA61B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CE9-5843-9334-61214808770B}"/>
              </c:ext>
            </c:extLst>
          </c:dPt>
          <c:dLbls>
            <c:dLbl>
              <c:idx val="0"/>
              <c:layout>
                <c:manualLayout>
                  <c:x val="0.12571369261507739"/>
                  <c:y val="-8.33333333333333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22%, 32mil.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626324433779035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5CE9-5843-9334-61214808770B}"/>
                </c:ext>
              </c:extLst>
            </c:dLbl>
            <c:dLbl>
              <c:idx val="1"/>
              <c:layout>
                <c:manualLayout>
                  <c:x val="-0.14035994806537766"/>
                  <c:y val="0.1018518518518518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78%, 114mil.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649907403759013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5CE9-5843-9334-61214808770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Výdavky_2025_full_year!$B$54:$B$55</c:f>
              <c:strCache>
                <c:ptCount val="2"/>
                <c:pt idx="0">
                  <c:v>Non-programmatic display</c:v>
                </c:pt>
                <c:pt idx="1">
                  <c:v>Programmatic display</c:v>
                </c:pt>
              </c:strCache>
            </c:strRef>
          </c:cat>
          <c:val>
            <c:numRef>
              <c:f>Výdavky_2025_full_year!$C$54:$C$55</c:f>
              <c:numCache>
                <c:formatCode>#\ ##0\ "€"</c:formatCode>
                <c:ptCount val="2"/>
                <c:pt idx="0">
                  <c:v>31820480.750365041</c:v>
                </c:pt>
                <c:pt idx="1">
                  <c:v>113836161.133277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CE9-5843-9334-6121480877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4.0340682784541899E-2"/>
          <c:y val="0.50890586995224674"/>
          <c:w val="0.29803023092676795"/>
          <c:h val="0.121380979118365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 baseline="0"/>
              <a:t>2025 - </a:t>
            </a:r>
            <a:r>
              <a:rPr lang="sk-SK" sz="1200" b="1" i="0" u="none" strike="noStrike" baseline="0">
                <a:effectLst/>
              </a:rPr>
              <a:t>Podiel video display na celkovom display </a:t>
            </a:r>
            <a:endParaRPr lang="sk-SK" sz="1200" b="1"/>
          </a:p>
        </c:rich>
      </c:tx>
      <c:layout>
        <c:manualLayout>
          <c:xMode val="edge"/>
          <c:yMode val="edge"/>
          <c:x val="0.24483907867421728"/>
          <c:y val="3.16219100759688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3232FF"/>
            </a:solidFill>
          </c:spPr>
          <c:dPt>
            <c:idx val="0"/>
            <c:bubble3D val="0"/>
            <c:spPr>
              <a:solidFill>
                <a:srgbClr val="C7C1C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F3A-4A49-9B5E-B40C5C2E1375}"/>
              </c:ext>
            </c:extLst>
          </c:dPt>
          <c:dPt>
            <c:idx val="1"/>
            <c:bubble3D val="0"/>
            <c:spPr>
              <a:solidFill>
                <a:srgbClr val="3232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F3A-4A49-9B5E-B40C5C2E1375}"/>
              </c:ext>
            </c:extLst>
          </c:dPt>
          <c:dLbls>
            <c:dLbl>
              <c:idx val="0"/>
              <c:layout>
                <c:manualLayout>
                  <c:x val="0.12571369261507739"/>
                  <c:y val="-8.33333333333333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61%, 89mil.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626324433779035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2F3A-4A49-9B5E-B40C5C2E1375}"/>
                </c:ext>
              </c:extLst>
            </c:dLbl>
            <c:dLbl>
              <c:idx val="1"/>
              <c:layout>
                <c:manualLayout>
                  <c:x val="-0.14035994806537766"/>
                  <c:y val="0.1018518518518518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39%, 57mil.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649907403759013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2F3A-4A49-9B5E-B40C5C2E13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Výdavky_2025_full_year!$B$34:$B$35</c:f>
              <c:strCache>
                <c:ptCount val="2"/>
                <c:pt idx="0">
                  <c:v>Non-video display</c:v>
                </c:pt>
                <c:pt idx="1">
                  <c:v>Video display</c:v>
                </c:pt>
              </c:strCache>
            </c:strRef>
          </c:cat>
          <c:val>
            <c:numRef>
              <c:f>Výdavky_2025_full_year!$E$34:$E$35</c:f>
              <c:numCache>
                <c:formatCode>#\ ##0\ "€"</c:formatCode>
                <c:ptCount val="2"/>
                <c:pt idx="0">
                  <c:v>88625772.61545682</c:v>
                </c:pt>
                <c:pt idx="1">
                  <c:v>57030869.268185236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F3A-4A49-9B5E-B40C5C2E13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0.15346367676062925"/>
          <c:y val="0.79409864563054811"/>
          <c:w val="0.192564428300082"/>
          <c:h val="0.124335344933153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>
                <a:latin typeface="Arial" panose="020B0604020202020204" pitchFamily="34" charset="0"/>
                <a:cs typeface="Arial" panose="020B0604020202020204" pitchFamily="34" charset="0"/>
              </a:rPr>
              <a:t>Vývoj výdavkov do internetovej reklamy za</a:t>
            </a:r>
            <a:r>
              <a:rPr lang="sk-SK" sz="1200" b="1" baseline="0">
                <a:latin typeface="Arial" panose="020B0604020202020204" pitchFamily="34" charset="0"/>
                <a:cs typeface="Arial" panose="020B0604020202020204" pitchFamily="34" charset="0"/>
              </a:rPr>
              <a:t> prvé polroky 2022 - 2025</a:t>
            </a:r>
            <a:endParaRPr lang="sk-SK" sz="12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1495815313755721"/>
          <c:y val="2.23560687668328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111mil.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k-SK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653957134848188"/>
                      <c:h val="0.10570000039856847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0-6783-0A44-B4B3-F391EEF0CA8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104mil.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6783-0A44-B4B3-F391EEF0CA8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93mil.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6783-0A44-B4B3-F391EEF0CA8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87mil.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E990-ED4A-A7F7-34BDE62790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Výdavky_2025_1HY!$C$41:$F$41</c:f>
              <c:strCache>
                <c:ptCount val="4"/>
                <c:pt idx="0">
                  <c:v>1HY 2025</c:v>
                </c:pt>
                <c:pt idx="1">
                  <c:v>1HY 2024</c:v>
                </c:pt>
                <c:pt idx="2">
                  <c:v>1HY 2023</c:v>
                </c:pt>
                <c:pt idx="3">
                  <c:v>1HY 2022</c:v>
                </c:pt>
              </c:strCache>
            </c:strRef>
          </c:cat>
          <c:val>
            <c:numRef>
              <c:f>Výdavky_2025_1HY!$C$48:$F$48</c:f>
              <c:numCache>
                <c:formatCode>#\ ##0\ "€"</c:formatCode>
                <c:ptCount val="4"/>
                <c:pt idx="0">
                  <c:v>111325110</c:v>
                </c:pt>
                <c:pt idx="1">
                  <c:v>103976563.89347002</c:v>
                </c:pt>
                <c:pt idx="2">
                  <c:v>93087990.17827341</c:v>
                </c:pt>
                <c:pt idx="3" formatCode="#\ ##0\ [$€-41B]">
                  <c:v>86894132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83-0A44-B4B3-F391EEF0CA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4"/>
        <c:overlap val="84"/>
        <c:axId val="15148303"/>
        <c:axId val="15097551"/>
      </c:barChart>
      <c:catAx>
        <c:axId val="1514830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100"/>
        <c:noMultiLvlLbl val="0"/>
      </c:catAx>
      <c:valAx>
        <c:axId val="15097551"/>
        <c:scaling>
          <c:orientation val="minMax"/>
          <c:min val="5000000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1483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>
                <a:latin typeface="Arial" panose="020B0604020202020204" pitchFamily="34" charset="0"/>
                <a:cs typeface="Arial" panose="020B0604020202020204" pitchFamily="34" charset="0"/>
              </a:rPr>
              <a:t>Vývoj výdavkov do formátov</a:t>
            </a:r>
            <a:r>
              <a:rPr lang="sk-SK" sz="1200" b="1" baseline="0">
                <a:latin typeface="Arial" panose="020B0604020202020204" pitchFamily="34" charset="0"/>
                <a:cs typeface="Arial" panose="020B0604020202020204" pitchFamily="34" charset="0"/>
              </a:rPr>
              <a:t> reklamy za prvé polroky  2023 - 2025</a:t>
            </a:r>
            <a:endParaRPr lang="sk-SK" sz="12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9243602600117277"/>
          <c:y val="1.6662269613419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1574893548753668"/>
          <c:y val="0.10990099192725319"/>
          <c:w val="0.81657092924715036"/>
          <c:h val="0.66719749885449453"/>
        </c:manualLayout>
      </c:layout>
      <c:barChart>
        <c:barDir val="col"/>
        <c:grouping val="clustered"/>
        <c:varyColors val="0"/>
        <c:ser>
          <c:idx val="2"/>
          <c:order val="0"/>
          <c:tx>
            <c:v>1HY 2023</c:v>
          </c:tx>
          <c:spPr>
            <a:solidFill>
              <a:srgbClr val="BA61B9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Výdavky_2025_1HY!$B$42:$B$47</c:f>
              <c:strCache>
                <c:ptCount val="6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Výdavky_2025_1HY!$E$42:$E$47</c:f>
              <c:numCache>
                <c:formatCode>#\ ##0\ "€"</c:formatCode>
                <c:ptCount val="6"/>
                <c:pt idx="0">
                  <c:v>32747701.059999999</c:v>
                </c:pt>
                <c:pt idx="1">
                  <c:v>19692207</c:v>
                </c:pt>
                <c:pt idx="2">
                  <c:v>18535146.255773414</c:v>
                </c:pt>
                <c:pt idx="3">
                  <c:v>13267413.5</c:v>
                </c:pt>
                <c:pt idx="4">
                  <c:v>5613923.3624999998</c:v>
                </c:pt>
                <c:pt idx="5">
                  <c:v>3231599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845-F84F-9617-EA1DCC851DF4}"/>
            </c:ext>
          </c:extLst>
        </c:ser>
        <c:ser>
          <c:idx val="1"/>
          <c:order val="1"/>
          <c:tx>
            <c:v>1HY 2024</c:v>
          </c:tx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Výdavky_2025_1HY!$B$42:$B$47</c:f>
              <c:strCache>
                <c:ptCount val="6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Výdavky_2025_1HY!$D$42:$D$47</c:f>
              <c:numCache>
                <c:formatCode>#\ ##0\ "€"</c:formatCode>
                <c:ptCount val="6"/>
                <c:pt idx="0">
                  <c:v>36371102.186880559</c:v>
                </c:pt>
                <c:pt idx="1">
                  <c:v>21070661.276284628</c:v>
                </c:pt>
                <c:pt idx="2">
                  <c:v>19855797.680304833</c:v>
                </c:pt>
                <c:pt idx="3">
                  <c:v>16516713.6</c:v>
                </c:pt>
                <c:pt idx="4">
                  <c:v>6634192.9500000002</c:v>
                </c:pt>
                <c:pt idx="5">
                  <c:v>3528096.2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845-F84F-9617-EA1DCC851DF4}"/>
            </c:ext>
          </c:extLst>
        </c:ser>
        <c:ser>
          <c:idx val="0"/>
          <c:order val="2"/>
          <c:tx>
            <c:v>1HY 2025</c:v>
          </c:tx>
          <c:spPr>
            <a:solidFill>
              <a:srgbClr val="9CC3D7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39mil.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k-SK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890921041881747"/>
                      <c:h val="6.2761228548901357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E-E845-F84F-9617-EA1DCC851DF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23mil.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E845-F84F-9617-EA1DCC851DF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24mil.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E845-F84F-9617-EA1DCC851DF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15mil.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E845-F84F-9617-EA1DCC851DF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7mil.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E845-F84F-9617-EA1DCC851DF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4mil.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E845-F84F-9617-EA1DCC851DF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Výdavky_2025_1HY!$B$42:$B$47</c:f>
              <c:strCache>
                <c:ptCount val="6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Výdavky_2025_1HY!$C$42:$C$47</c:f>
              <c:numCache>
                <c:formatCode>#\ ##0\ "€"</c:formatCode>
                <c:ptCount val="6"/>
                <c:pt idx="0">
                  <c:v>38532495</c:v>
                </c:pt>
                <c:pt idx="1">
                  <c:v>22967021</c:v>
                </c:pt>
                <c:pt idx="2">
                  <c:v>23967263</c:v>
                </c:pt>
                <c:pt idx="3">
                  <c:v>15459402</c:v>
                </c:pt>
                <c:pt idx="4">
                  <c:v>6794191</c:v>
                </c:pt>
                <c:pt idx="5">
                  <c:v>3604738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45-F84F-9617-EA1DCC851DF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31"/>
        <c:overlap val="-15"/>
        <c:axId val="15148303"/>
        <c:axId val="15097551"/>
      </c:barChart>
      <c:catAx>
        <c:axId val="15148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100"/>
        <c:noMultiLvlLbl val="0"/>
      </c:catAx>
      <c:valAx>
        <c:axId val="1509755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148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b="1"/>
              <a:t>Percento rastu reklamných formátov za 1HY 2025</a:t>
            </a:r>
          </a:p>
        </c:rich>
      </c:tx>
      <c:layout>
        <c:manualLayout>
          <c:xMode val="edge"/>
          <c:yMode val="edge"/>
          <c:x val="0.20162014138936152"/>
          <c:y val="3.55370581748534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7.7892249963729412E-2"/>
          <c:y val="0.13123706204414864"/>
          <c:w val="0.81246811970285893"/>
          <c:h val="0.5529306604531576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8C28-844F-8049-4FEEC99E5ABE}"/>
              </c:ext>
            </c:extLst>
          </c:dPt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8C28-844F-8049-4FEEC99E5ABE}"/>
              </c:ext>
            </c:extLst>
          </c:dPt>
          <c:dLbls>
            <c:dLbl>
              <c:idx val="0"/>
              <c:layout>
                <c:manualLayout>
                  <c:x val="-1.8195050946142649E-3"/>
                  <c:y val="-1.924644287885066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C28-844F-8049-4FEEC99E5ABE}"/>
                </c:ext>
              </c:extLst>
            </c:dLbl>
            <c:dLbl>
              <c:idx val="1"/>
              <c:layout>
                <c:manualLayout>
                  <c:x val="0"/>
                  <c:y val="-2.506265664160400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C28-844F-8049-4FEEC99E5ABE}"/>
                </c:ext>
              </c:extLst>
            </c:dLbl>
            <c:dLbl>
              <c:idx val="2"/>
              <c:layout>
                <c:manualLayout>
                  <c:x val="7.2780203784570596E-3"/>
                  <c:y val="-6.265664160401002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C28-844F-8049-4FEEC99E5ABE}"/>
                </c:ext>
              </c:extLst>
            </c:dLbl>
            <c:dLbl>
              <c:idx val="3"/>
              <c:layout>
                <c:manualLayout>
                  <c:x val="1.8195050946142649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C28-844F-8049-4FEEC99E5ABE}"/>
                </c:ext>
              </c:extLst>
            </c:dLbl>
            <c:dLbl>
              <c:idx val="4"/>
              <c:layout>
                <c:manualLayout>
                  <c:x val="0"/>
                  <c:y val="-1.1486918262875182E-1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C28-844F-8049-4FEEC99E5ABE}"/>
                </c:ext>
              </c:extLst>
            </c:dLbl>
            <c:dLbl>
              <c:idx val="5"/>
              <c:layout>
                <c:manualLayout>
                  <c:x val="-1.2965432494730402E-16"/>
                  <c:y val="0.1785292463442069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C28-844F-8049-4FEEC99E5ABE}"/>
                </c:ext>
              </c:extLst>
            </c:dLbl>
            <c:dLbl>
              <c:idx val="6"/>
              <c:layout>
                <c:manualLayout>
                  <c:x val="5.3041018387551741E-3"/>
                  <c:y val="0.1388891120752764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C28-844F-8049-4FEEC99E5AB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Výdavky_2025_1HY!$G$101:$G$107</c:f>
              <c:strCache>
                <c:ptCount val="7"/>
                <c:pt idx="0">
                  <c:v>Video display</c:v>
                </c:pt>
                <c:pt idx="1">
                  <c:v>Paid for search</c:v>
                </c:pt>
                <c:pt idx="2">
                  <c:v>Digitálna audio reklama</c:v>
                </c:pt>
                <c:pt idx="3">
                  <c:v>Non video display</c:v>
                </c:pt>
                <c:pt idx="4">
                  <c:v>Native</c:v>
                </c:pt>
                <c:pt idx="5">
                  <c:v>Classifieds and directories</c:v>
                </c:pt>
                <c:pt idx="6">
                  <c:v>Affiliate reklama</c:v>
                </c:pt>
              </c:strCache>
            </c:strRef>
          </c:cat>
          <c:val>
            <c:numRef>
              <c:f>Výdavky_2025_1HY!$H$101:$H$107</c:f>
              <c:numCache>
                <c:formatCode>0%</c:formatCode>
                <c:ptCount val="7"/>
                <c:pt idx="0">
                  <c:v>0.21</c:v>
                </c:pt>
                <c:pt idx="1">
                  <c:v>0.09</c:v>
                </c:pt>
                <c:pt idx="2">
                  <c:v>7.0000000000000007E-2</c:v>
                </c:pt>
                <c:pt idx="3">
                  <c:v>0.06</c:v>
                </c:pt>
                <c:pt idx="4">
                  <c:v>0.02</c:v>
                </c:pt>
                <c:pt idx="5">
                  <c:v>-0.06</c:v>
                </c:pt>
                <c:pt idx="6">
                  <c:v>-0.04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28-844F-8049-4FEEC99E5AB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2"/>
        <c:axId val="15148303"/>
        <c:axId val="15097551"/>
      </c:barChart>
      <c:catAx>
        <c:axId val="15148303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k-SK"/>
            </a:p>
          </c:txPr>
        </c:title>
        <c:numFmt formatCode="@" sourceLinked="0"/>
        <c:majorTickMark val="in"/>
        <c:minorTickMark val="out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48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At val="0"/>
        <c:auto val="0"/>
        <c:lblAlgn val="ctr"/>
        <c:lblOffset val="150"/>
        <c:tickLblSkip val="1"/>
        <c:tickMarkSkip val="5"/>
        <c:noMultiLvlLbl val="0"/>
      </c:catAx>
      <c:valAx>
        <c:axId val="15097551"/>
        <c:scaling>
          <c:orientation val="minMax"/>
          <c:max val="0.21"/>
          <c:min val="-0.06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15148303"/>
        <c:crosses val="max"/>
        <c:crossBetween val="between"/>
        <c:majorUnit val="0.03"/>
      </c:valAx>
      <c:spPr>
        <a:noFill/>
        <a:ln w="9525"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/>
              <a:t>1HY</a:t>
            </a:r>
            <a:r>
              <a:rPr lang="sk-SK" sz="1200" b="1" baseline="0"/>
              <a:t> 2025</a:t>
            </a:r>
            <a:r>
              <a:rPr lang="sk-SK" sz="1200" b="1"/>
              <a:t> - Podiel programmatic display</a:t>
            </a:r>
            <a:r>
              <a:rPr lang="sk-SK" sz="1200" b="1" baseline="0"/>
              <a:t> na celkovom display </a:t>
            </a:r>
            <a:br>
              <a:rPr lang="sk-SK" sz="1200" b="1" baseline="0"/>
            </a:br>
            <a:endParaRPr lang="sk-SK" sz="1200" b="1"/>
          </a:p>
        </c:rich>
      </c:tx>
      <c:layout>
        <c:manualLayout>
          <c:xMode val="edge"/>
          <c:yMode val="edge"/>
          <c:x val="0.11823525619073529"/>
          <c:y val="3.91930067362749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16497091616109461"/>
          <c:y val="0.26547296049137548"/>
          <c:w val="0.45963255937782366"/>
          <c:h val="0.65777328145565384"/>
        </c:manualLayout>
      </c:layout>
      <c:doughnutChart>
        <c:varyColors val="1"/>
        <c:ser>
          <c:idx val="0"/>
          <c:order val="0"/>
          <c:spPr>
            <a:solidFill>
              <a:srgbClr val="BA61B9"/>
            </a:solidFill>
          </c:spPr>
          <c:dPt>
            <c:idx val="0"/>
            <c:bubble3D val="0"/>
            <c:spPr>
              <a:solidFill>
                <a:srgbClr val="9CC3D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66C-3C4E-89B7-7CD0D5655933}"/>
              </c:ext>
            </c:extLst>
          </c:dPt>
          <c:dPt>
            <c:idx val="1"/>
            <c:bubble3D val="0"/>
            <c:spPr>
              <a:solidFill>
                <a:srgbClr val="BA61B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66C-3C4E-89B7-7CD0D5655933}"/>
              </c:ext>
            </c:extLst>
          </c:dPt>
          <c:dLbls>
            <c:dLbl>
              <c:idx val="0"/>
              <c:layout>
                <c:manualLayout>
                  <c:x val="0.12571369261507739"/>
                  <c:y val="-8.33333333333333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21%, 13mil.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626324433779035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D66C-3C4E-89B7-7CD0D5655933}"/>
                </c:ext>
              </c:extLst>
            </c:dLbl>
            <c:dLbl>
              <c:idx val="1"/>
              <c:layout>
                <c:manualLayout>
                  <c:x val="-0.11730668238635422"/>
                  <c:y val="0.1165146202093751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79%, 50mil.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260560539563701"/>
                      <c:h val="0.1003440552335650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D66C-3C4E-89B7-7CD0D56559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Výdavky_2025_1HY!$B$22:$B$23</c:f>
              <c:strCache>
                <c:ptCount val="2"/>
                <c:pt idx="0">
                  <c:v>Non-programmatic display</c:v>
                </c:pt>
                <c:pt idx="1">
                  <c:v>Programmatic display</c:v>
                </c:pt>
              </c:strCache>
            </c:strRef>
          </c:cat>
          <c:val>
            <c:numRef>
              <c:f>Výdavky_2025_1HY!$C$22:$C$23</c:f>
              <c:numCache>
                <c:formatCode>#\ ##0\ "€"</c:formatCode>
                <c:ptCount val="2"/>
                <c:pt idx="0">
                  <c:v>12982217.736765042</c:v>
                </c:pt>
                <c:pt idx="1">
                  <c:v>49517540.263234958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66C-3C4E-89B7-7CD0D56559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 baseline="0"/>
              <a:t>1HY 2025 - </a:t>
            </a:r>
            <a:r>
              <a:rPr lang="sk-SK" sz="1200" b="1" i="0" u="none" strike="noStrike" baseline="0">
                <a:effectLst/>
              </a:rPr>
              <a:t>Podiel video display na celkovom display </a:t>
            </a:r>
            <a:endParaRPr lang="sk-SK" sz="1200" b="1"/>
          </a:p>
        </c:rich>
      </c:tx>
      <c:layout>
        <c:manualLayout>
          <c:xMode val="edge"/>
          <c:yMode val="edge"/>
          <c:x val="0.24483907867421728"/>
          <c:y val="3.16219100759688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3232FF"/>
            </a:solidFill>
          </c:spPr>
          <c:dPt>
            <c:idx val="0"/>
            <c:bubble3D val="0"/>
            <c:spPr>
              <a:solidFill>
                <a:srgbClr val="C7C1C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F31-B841-8A22-98A2937B8A34}"/>
              </c:ext>
            </c:extLst>
          </c:dPt>
          <c:dPt>
            <c:idx val="1"/>
            <c:bubble3D val="0"/>
            <c:spPr>
              <a:solidFill>
                <a:srgbClr val="3232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F31-B841-8A22-98A2937B8A34}"/>
              </c:ext>
            </c:extLst>
          </c:dPt>
          <c:dLbls>
            <c:dLbl>
              <c:idx val="0"/>
              <c:layout>
                <c:manualLayout>
                  <c:x val="0.12571369261507739"/>
                  <c:y val="-8.33333333333333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62%, 39mil.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626324433779035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CF31-B841-8A22-98A2937B8A34}"/>
                </c:ext>
              </c:extLst>
            </c:dLbl>
            <c:dLbl>
              <c:idx val="1"/>
              <c:layout>
                <c:manualLayout>
                  <c:x val="-0.14035994806537766"/>
                  <c:y val="0.1018518518518518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38%, 24mil.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649907403759013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CF31-B841-8A22-98A2937B8A3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Výdavky_2025_1HY!$B$57:$B$58</c:f>
              <c:strCache>
                <c:ptCount val="2"/>
                <c:pt idx="0">
                  <c:v>Non-video display</c:v>
                </c:pt>
                <c:pt idx="1">
                  <c:v>Video display</c:v>
                </c:pt>
              </c:strCache>
            </c:strRef>
          </c:cat>
          <c:val>
            <c:numRef>
              <c:f>Výdavky_2025_1HY!$C$57:$C$58</c:f>
              <c:numCache>
                <c:formatCode>#\ ##0\ "€"</c:formatCode>
                <c:ptCount val="2"/>
                <c:pt idx="0">
                  <c:v>38532495</c:v>
                </c:pt>
                <c:pt idx="1">
                  <c:v>23967263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F31-B841-8A22-98A2937B8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0.15346367676062925"/>
          <c:y val="0.79409864563054811"/>
          <c:w val="0.192564428300082"/>
          <c:h val="0.124335344933153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>
                <a:latin typeface="Arial" panose="020B0604020202020204" pitchFamily="34" charset="0"/>
                <a:cs typeface="Arial" panose="020B0604020202020204" pitchFamily="34" charset="0"/>
              </a:rPr>
              <a:t>Vývoj výdavkov do internetovej reklamy</a:t>
            </a:r>
            <a:r>
              <a:rPr lang="sk-SK" sz="1200" b="1" baseline="0">
                <a:latin typeface="Arial" panose="020B0604020202020204" pitchFamily="34" charset="0"/>
                <a:cs typeface="Arial" panose="020B0604020202020204" pitchFamily="34" charset="0"/>
              </a:rPr>
              <a:t> 2022 - 2024</a:t>
            </a:r>
            <a:endParaRPr lang="sk-SK" sz="12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1495810248594421"/>
          <c:y val="3.70369147182196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233mil.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0E49-DF4A-8329-66076B43380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205mil.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0E49-DF4A-8329-66076B43380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189mil.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0E49-DF4A-8329-66076B4338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Výdavky_2024_full_year!$C$41:$E$41</c:f>
              <c:numCache>
                <c:formatCode>General</c:formatCode>
                <c:ptCount val="3"/>
                <c:pt idx="0">
                  <c:v>2024</c:v>
                </c:pt>
                <c:pt idx="1">
                  <c:v>2023</c:v>
                </c:pt>
                <c:pt idx="2">
                  <c:v>2022</c:v>
                </c:pt>
              </c:numCache>
            </c:numRef>
          </c:cat>
          <c:val>
            <c:numRef>
              <c:f>Výdavky_2024_full_year!$C$50:$E$50</c:f>
              <c:numCache>
                <c:formatCode>#\ ##0\ "€"</c:formatCode>
                <c:ptCount val="3"/>
                <c:pt idx="0">
                  <c:v>233302058.83268499</c:v>
                </c:pt>
                <c:pt idx="1">
                  <c:v>204729448.17827344</c:v>
                </c:pt>
                <c:pt idx="2">
                  <c:v>189038955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49-DF4A-8329-66076B433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4"/>
        <c:overlap val="84"/>
        <c:axId val="15148303"/>
        <c:axId val="15097551"/>
      </c:barChart>
      <c:catAx>
        <c:axId val="1514830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100"/>
        <c:noMultiLvlLbl val="0"/>
      </c:catAx>
      <c:valAx>
        <c:axId val="15097551"/>
        <c:scaling>
          <c:orientation val="minMax"/>
          <c:min val="5000000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1483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>
                <a:latin typeface="Arial" panose="020B0604020202020204" pitchFamily="34" charset="0"/>
                <a:cs typeface="Arial" panose="020B0604020202020204" pitchFamily="34" charset="0"/>
              </a:rPr>
              <a:t>Vývoj výdavkov do formátov</a:t>
            </a:r>
            <a:r>
              <a:rPr lang="sk-SK" sz="1200" b="1" baseline="0">
                <a:latin typeface="Arial" panose="020B0604020202020204" pitchFamily="34" charset="0"/>
                <a:cs typeface="Arial" panose="020B0604020202020204" pitchFamily="34" charset="0"/>
              </a:rPr>
              <a:t> reklamy 2022 - 2024</a:t>
            </a:r>
            <a:endParaRPr lang="sk-SK" sz="12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9243602600117277"/>
          <c:y val="1.6662269613419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1574893548753668"/>
          <c:y val="0.10990099192725319"/>
          <c:w val="0.81657092924715036"/>
          <c:h val="0.66719749885449453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Výdavky_2024_full_year!$E$41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BA61B9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Výdavky_2024_full_year!$B$42:$B$47</c:f>
              <c:strCache>
                <c:ptCount val="6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Výdavky_2024_full_year!$E$42:$E$47</c:f>
              <c:numCache>
                <c:formatCode>#\ ##0\ "€"</c:formatCode>
                <c:ptCount val="6"/>
                <c:pt idx="0">
                  <c:v>68209725</c:v>
                </c:pt>
                <c:pt idx="1">
                  <c:v>41037339</c:v>
                </c:pt>
                <c:pt idx="2">
                  <c:v>39393836</c:v>
                </c:pt>
                <c:pt idx="3">
                  <c:v>22961871</c:v>
                </c:pt>
                <c:pt idx="4">
                  <c:v>10158251</c:v>
                </c:pt>
                <c:pt idx="5">
                  <c:v>7277933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96-7C47-AB42-8F29EEDEB053}"/>
            </c:ext>
          </c:extLst>
        </c:ser>
        <c:ser>
          <c:idx val="0"/>
          <c:order val="1"/>
          <c:tx>
            <c:strRef>
              <c:f>Výdavky_2024_full_year!$D$41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CC3D7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Výdavky_2024_full_year!$B$42:$B$47</c:f>
              <c:strCache>
                <c:ptCount val="6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Výdavky_2024_full_year!$D$42:$D$47</c:f>
              <c:numCache>
                <c:formatCode>#\ ##0\ "€"</c:formatCode>
                <c:ptCount val="6"/>
                <c:pt idx="0">
                  <c:v>72079678.060000002</c:v>
                </c:pt>
                <c:pt idx="1">
                  <c:v>42510023</c:v>
                </c:pt>
                <c:pt idx="2">
                  <c:v>42706170.25577341</c:v>
                </c:pt>
                <c:pt idx="3">
                  <c:v>26710574.5</c:v>
                </c:pt>
                <c:pt idx="4">
                  <c:v>13028809.362500001</c:v>
                </c:pt>
                <c:pt idx="5">
                  <c:v>7694193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96-7C47-AB42-8F29EEDEB053}"/>
            </c:ext>
          </c:extLst>
        </c:ser>
        <c:ser>
          <c:idx val="1"/>
          <c:order val="2"/>
          <c:tx>
            <c:strRef>
              <c:f>Výdavky_2024_full_year!$C$41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83mil.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1696-7C47-AB42-8F29EEDEB05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46mil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1696-7C47-AB42-8F29EEDEB05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49mil.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696-7C47-AB42-8F29EEDEB053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32mil.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1696-7C47-AB42-8F29EEDEB053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15mil.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1696-7C47-AB42-8F29EEDEB053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8mil.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1696-7C47-AB42-8F29EEDEB05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Výdavky_2024_full_year!$B$42:$B$47</c:f>
              <c:strCache>
                <c:ptCount val="6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Výdavky_2024_full_year!$C$42:$C$47</c:f>
              <c:numCache>
                <c:formatCode>#\ ##0\ "€"</c:formatCode>
                <c:ptCount val="6"/>
                <c:pt idx="0">
                  <c:v>82761556.186880559</c:v>
                </c:pt>
                <c:pt idx="1">
                  <c:v>46398437.265499629</c:v>
                </c:pt>
                <c:pt idx="2">
                  <c:v>49495937.680304833</c:v>
                </c:pt>
                <c:pt idx="3">
                  <c:v>31843076.399999999</c:v>
                </c:pt>
                <c:pt idx="4">
                  <c:v>14833697.100000001</c:v>
                </c:pt>
                <c:pt idx="5">
                  <c:v>7969354.2000000002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696-7C47-AB42-8F29EEDEB05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31"/>
        <c:overlap val="-15"/>
        <c:axId val="15148303"/>
        <c:axId val="15097551"/>
      </c:barChart>
      <c:catAx>
        <c:axId val="15148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100"/>
        <c:noMultiLvlLbl val="0"/>
      </c:catAx>
      <c:valAx>
        <c:axId val="1509755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148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b="1"/>
              <a:t>Percento rastu reklamných formátov za 2024</a:t>
            </a:r>
          </a:p>
        </c:rich>
      </c:tx>
      <c:layout>
        <c:manualLayout>
          <c:xMode val="edge"/>
          <c:yMode val="edge"/>
          <c:x val="0.27909087783241071"/>
          <c:y val="3.55371696958932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3.1413512947847097E-2"/>
          <c:y val="0.10970779220779221"/>
          <c:w val="0.94683867039595104"/>
          <c:h val="0.78535688720728092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6678604027973788E-17"/>
                  <c:y val="-1.879699248120300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F34-4248-B008-DD9C83B8127E}"/>
                </c:ext>
              </c:extLst>
            </c:dLbl>
            <c:dLbl>
              <c:idx val="1"/>
              <c:layout>
                <c:manualLayout>
                  <c:x val="0"/>
                  <c:y val="-0.200501253132832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F34-4248-B008-DD9C83B8127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Výdavky_2024_full_year!$G$136:$G$142</c:f>
              <c:strCache>
                <c:ptCount val="7"/>
                <c:pt idx="0">
                  <c:v>Digitálna audio reklama</c:v>
                </c:pt>
                <c:pt idx="1">
                  <c:v>Classifieds and directories</c:v>
                </c:pt>
                <c:pt idx="2">
                  <c:v>Video display</c:v>
                </c:pt>
                <c:pt idx="3">
                  <c:v>Non video display</c:v>
                </c:pt>
                <c:pt idx="4">
                  <c:v>Native</c:v>
                </c:pt>
                <c:pt idx="5">
                  <c:v>Paid for search</c:v>
                </c:pt>
                <c:pt idx="6">
                  <c:v>Affiliate reklama</c:v>
                </c:pt>
              </c:strCache>
            </c:strRef>
          </c:cat>
          <c:val>
            <c:numRef>
              <c:f>Výdavky_2024_full_year!$H$136:$H$142</c:f>
              <c:numCache>
                <c:formatCode>0%</c:formatCode>
                <c:ptCount val="7"/>
                <c:pt idx="0">
                  <c:v>0.37011032491014073</c:v>
                </c:pt>
                <c:pt idx="1">
                  <c:v>0.1921524338609788</c:v>
                </c:pt>
                <c:pt idx="2">
                  <c:v>0.15898797255446984</c:v>
                </c:pt>
                <c:pt idx="3">
                  <c:v>0.14819541949103643</c:v>
                </c:pt>
                <c:pt idx="4">
                  <c:v>0.13853052011758615</c:v>
                </c:pt>
                <c:pt idx="5">
                  <c:v>9.1470528385732219E-2</c:v>
                </c:pt>
                <c:pt idx="6">
                  <c:v>-6.5088008104341455E-4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34-4248-B008-DD9C83B8127E}"/>
            </c:ext>
          </c:extLst>
        </c:ser>
        <c:ser>
          <c:idx val="0"/>
          <c:order val="1"/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Výdavky_2024_full_year!$G$136:$G$142</c:f>
              <c:strCache>
                <c:ptCount val="7"/>
                <c:pt idx="0">
                  <c:v>Digitálna audio reklama</c:v>
                </c:pt>
                <c:pt idx="1">
                  <c:v>Classifieds and directories</c:v>
                </c:pt>
                <c:pt idx="2">
                  <c:v>Video display</c:v>
                </c:pt>
                <c:pt idx="3">
                  <c:v>Non video display</c:v>
                </c:pt>
                <c:pt idx="4">
                  <c:v>Native</c:v>
                </c:pt>
                <c:pt idx="5">
                  <c:v>Paid for search</c:v>
                </c:pt>
                <c:pt idx="6">
                  <c:v>Affiliate reklama</c:v>
                </c:pt>
              </c:strCache>
            </c:strRef>
          </c:cat>
          <c:val>
            <c:numRef>
              <c:f>Výdavky_2023_full_year!$G$176:$G$182</c:f>
              <c:numCache>
                <c:formatCode>0%</c:formatCode>
                <c:ptCount val="7"/>
                <c:pt idx="0">
                  <c:v>0.38</c:v>
                </c:pt>
                <c:pt idx="1">
                  <c:v>0.28000000000000003</c:v>
                </c:pt>
                <c:pt idx="2">
                  <c:v>0.16</c:v>
                </c:pt>
                <c:pt idx="3">
                  <c:v>8.4082551792453275E-2</c:v>
                </c:pt>
                <c:pt idx="4">
                  <c:v>5.6736089465248662E-2</c:v>
                </c:pt>
                <c:pt idx="5">
                  <c:v>3.5886439907811818E-2</c:v>
                </c:pt>
                <c:pt idx="6">
                  <c:v>-7.0969156693633684E-2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34-4248-B008-DD9C83B8127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2"/>
        <c:overlap val="100"/>
        <c:axId val="15148303"/>
        <c:axId val="15097551"/>
      </c:barChart>
      <c:catAx>
        <c:axId val="15148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100"/>
        <c:noMultiLvlLbl val="0"/>
      </c:catAx>
      <c:valAx>
        <c:axId val="15097551"/>
        <c:scaling>
          <c:orientation val="minMax"/>
          <c:min val="0"/>
        </c:scaling>
        <c:delete val="1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crossAx val="15148303"/>
        <c:crosses val="max"/>
        <c:crossBetween val="between"/>
      </c:valAx>
      <c:spPr>
        <a:noFill/>
        <a:ln w="9525"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/>
              <a:t>2024 - Podiel programmatic display</a:t>
            </a:r>
            <a:r>
              <a:rPr lang="sk-SK" sz="1200" b="1" baseline="0"/>
              <a:t> na celkovom display </a:t>
            </a:r>
            <a:br>
              <a:rPr lang="sk-SK" sz="1200" b="1" baseline="0"/>
            </a:br>
            <a:endParaRPr lang="sk-SK" sz="1200" b="1"/>
          </a:p>
        </c:rich>
      </c:tx>
      <c:layout>
        <c:manualLayout>
          <c:xMode val="edge"/>
          <c:yMode val="edge"/>
          <c:x val="0.11823525619073529"/>
          <c:y val="3.91930067362749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41790924895261261"/>
          <c:y val="0.20149290594757222"/>
          <c:w val="0.36911266939417392"/>
          <c:h val="0.70668693902825563"/>
        </c:manualLayout>
      </c:layout>
      <c:doughnutChart>
        <c:varyColors val="1"/>
        <c:ser>
          <c:idx val="0"/>
          <c:order val="0"/>
          <c:spPr>
            <a:solidFill>
              <a:srgbClr val="BA61B9"/>
            </a:solidFill>
          </c:spPr>
          <c:dPt>
            <c:idx val="0"/>
            <c:bubble3D val="0"/>
            <c:spPr>
              <a:solidFill>
                <a:srgbClr val="9CC3D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0A8-8E4B-BC4A-96B84352335F}"/>
              </c:ext>
            </c:extLst>
          </c:dPt>
          <c:dPt>
            <c:idx val="1"/>
            <c:bubble3D val="0"/>
            <c:spPr>
              <a:solidFill>
                <a:srgbClr val="BA61B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0A8-8E4B-BC4A-96B84352335F}"/>
              </c:ext>
            </c:extLst>
          </c:dPt>
          <c:dLbls>
            <c:dLbl>
              <c:idx val="0"/>
              <c:layout>
                <c:manualLayout>
                  <c:x val="0.12571369261507739"/>
                  <c:y val="-8.33333333333333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22%, 29,7mil.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626324433779035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40A8-8E4B-BC4A-96B84352335F}"/>
                </c:ext>
              </c:extLst>
            </c:dLbl>
            <c:dLbl>
              <c:idx val="1"/>
              <c:layout>
                <c:manualLayout>
                  <c:x val="-0.14035994806537766"/>
                  <c:y val="0.1018518518518518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78%, 102,5mil.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649907403759013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40A8-8E4B-BC4A-96B8435233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Výdavky_2024_full_year!$B$54:$B$55</c:f>
              <c:strCache>
                <c:ptCount val="2"/>
                <c:pt idx="0">
                  <c:v>Non-programmatic display</c:v>
                </c:pt>
                <c:pt idx="1">
                  <c:v>Programmatic display</c:v>
                </c:pt>
              </c:strCache>
            </c:strRef>
          </c:cat>
          <c:val>
            <c:numRef>
              <c:f>Výdavky_2024_full_year!$C$54:$C$55</c:f>
              <c:numCache>
                <c:formatCode>#\ ##0\ "€"</c:formatCode>
                <c:ptCount val="2"/>
                <c:pt idx="0">
                  <c:v>29738791.25</c:v>
                </c:pt>
                <c:pt idx="1">
                  <c:v>102518702.61718538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0A8-8E4B-BC4A-96B843523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4.0340682784541899E-2"/>
          <c:y val="0.50890586995224674"/>
          <c:w val="0.29803023092676795"/>
          <c:h val="0.121380979118365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 baseline="0"/>
              <a:t>2024 - </a:t>
            </a:r>
            <a:r>
              <a:rPr lang="sk-SK" sz="1200" b="1" i="0" u="none" strike="noStrike" baseline="0">
                <a:effectLst/>
              </a:rPr>
              <a:t>Podiel video display na celkovom display </a:t>
            </a:r>
            <a:endParaRPr lang="sk-SK" sz="1200" b="1"/>
          </a:p>
        </c:rich>
      </c:tx>
      <c:layout>
        <c:manualLayout>
          <c:xMode val="edge"/>
          <c:yMode val="edge"/>
          <c:x val="0.24483907867421728"/>
          <c:y val="3.16219100759688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3232FF"/>
            </a:solidFill>
          </c:spPr>
          <c:dPt>
            <c:idx val="0"/>
            <c:bubble3D val="0"/>
            <c:spPr>
              <a:solidFill>
                <a:srgbClr val="C7C1C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CA8-FE41-822C-FCA0F3B81127}"/>
              </c:ext>
            </c:extLst>
          </c:dPt>
          <c:dPt>
            <c:idx val="1"/>
            <c:bubble3D val="0"/>
            <c:spPr>
              <a:solidFill>
                <a:srgbClr val="3232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CA8-FE41-822C-FCA0F3B81127}"/>
              </c:ext>
            </c:extLst>
          </c:dPt>
          <c:dLbls>
            <c:dLbl>
              <c:idx val="0"/>
              <c:layout>
                <c:manualLayout>
                  <c:x val="0.12571369261507739"/>
                  <c:y val="-8.33333333333333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63%, 82,7mil.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626324433779035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3CA8-FE41-822C-FCA0F3B81127}"/>
                </c:ext>
              </c:extLst>
            </c:dLbl>
            <c:dLbl>
              <c:idx val="1"/>
              <c:layout>
                <c:manualLayout>
                  <c:x val="-0.14035994806537766"/>
                  <c:y val="0.1018518518518518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37%, 49,5mil.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649907403759013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3CA8-FE41-822C-FCA0F3B811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Výdavky_2024_full_year!$B$60:$B$61</c:f>
              <c:strCache>
                <c:ptCount val="2"/>
                <c:pt idx="0">
                  <c:v>Non-video display</c:v>
                </c:pt>
                <c:pt idx="1">
                  <c:v>Video display</c:v>
                </c:pt>
              </c:strCache>
            </c:strRef>
          </c:cat>
          <c:val>
            <c:numRef>
              <c:f>Výdavky_2024_full_year!$C$60:$C$61</c:f>
              <c:numCache>
                <c:formatCode>#\ ##0\ "€"</c:formatCode>
                <c:ptCount val="2"/>
                <c:pt idx="0">
                  <c:v>82761556.186880559</c:v>
                </c:pt>
                <c:pt idx="1">
                  <c:v>49495937.680304833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8-FE41-822C-FCA0F3B81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0.15346367676062925"/>
          <c:y val="0.79409864563054811"/>
          <c:w val="0.192564428300082"/>
          <c:h val="0.124335344933153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/>
              <a:t>Podiel programmatic display</a:t>
            </a:r>
            <a:r>
              <a:rPr lang="sk-SK" sz="1200" baseline="0"/>
              <a:t> na celkovom display </a:t>
            </a:r>
            <a:br>
              <a:rPr lang="sk-SK" sz="1200" baseline="0"/>
            </a:br>
            <a:r>
              <a:rPr lang="sk-SK" sz="1200" baseline="0"/>
              <a:t>v 1HY 2023</a:t>
            </a:r>
          </a:p>
          <a:p>
            <a:pPr>
              <a:defRPr sz="1200"/>
            </a:pPr>
            <a:endParaRPr lang="sk-SK" sz="1200"/>
          </a:p>
        </c:rich>
      </c:tx>
      <c:layout>
        <c:manualLayout>
          <c:xMode val="edge"/>
          <c:yMode val="edge"/>
          <c:x val="0.1490879246236806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41790924895261261"/>
          <c:y val="0.20149290594757222"/>
          <c:w val="0.36911266939417392"/>
          <c:h val="0.70668693902825563"/>
        </c:manualLayout>
      </c:layout>
      <c:doughnut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l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/>
              <a:t>Vývoj výdavkov</a:t>
            </a:r>
            <a:r>
              <a:rPr lang="sk-SK" baseline="0"/>
              <a:t> do internetovej reklamy 1HY 2022 - 1HY 2024</a:t>
            </a:r>
            <a:endParaRPr lang="sk-SK"/>
          </a:p>
        </c:rich>
      </c:tx>
      <c:layout>
        <c:manualLayout>
          <c:xMode val="edge"/>
          <c:yMode val="edge"/>
          <c:x val="8.0738651366801015E-2"/>
          <c:y val="9.25925925925925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104 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541C-D14E-BC79-DCED2C79901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93 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541C-D14E-BC79-DCED2C79901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87</a:t>
                    </a:r>
                    <a:r>
                      <a:rPr lang="en-US" baseline="0"/>
                      <a:t> mil. 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541C-D14E-BC79-DCED2C79901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Výdavky_2024_1HY!$C$39:$E$39</c:f>
              <c:strCache>
                <c:ptCount val="3"/>
                <c:pt idx="0">
                  <c:v>1HY 2024</c:v>
                </c:pt>
                <c:pt idx="1">
                  <c:v>1HY 2023</c:v>
                </c:pt>
                <c:pt idx="2">
                  <c:v>1HY 2022</c:v>
                </c:pt>
              </c:strCache>
            </c:strRef>
          </c:cat>
          <c:val>
            <c:numRef>
              <c:f>Výdavky_2024_1HY!$C$46:$E$46</c:f>
              <c:numCache>
                <c:formatCode>#\ ##0\ "€"</c:formatCode>
                <c:ptCount val="3"/>
                <c:pt idx="0">
                  <c:v>103976563.89347002</c:v>
                </c:pt>
                <c:pt idx="1">
                  <c:v>93087990.17827341</c:v>
                </c:pt>
                <c:pt idx="2" formatCode="#\ ##0\ [$€-41B]">
                  <c:v>86894132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2D-AE40-AB98-80A9C53324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6"/>
        <c:overlap val="84"/>
        <c:axId val="15148303"/>
        <c:axId val="15097551"/>
      </c:barChart>
      <c:catAx>
        <c:axId val="1514830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100"/>
        <c:noMultiLvlLbl val="0"/>
      </c:catAx>
      <c:valAx>
        <c:axId val="15097551"/>
        <c:scaling>
          <c:orientation val="minMax"/>
          <c:min val="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1483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  <c:userShapes r:id="rId4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/>
              <a:t>Vývoj výdavkov do reklamých</a:t>
            </a:r>
            <a:r>
              <a:rPr lang="sk-SK" baseline="0"/>
              <a:t> formátov 1HY 2022 - 1HY 2024</a:t>
            </a:r>
            <a:endParaRPr lang="sk-SK"/>
          </a:p>
        </c:rich>
      </c:tx>
      <c:layout>
        <c:manualLayout>
          <c:xMode val="edge"/>
          <c:yMode val="edge"/>
          <c:x val="0.13849402854904208"/>
          <c:y val="1.92233494159427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Výdavky_2024_1HY!$E$39</c:f>
              <c:strCache>
                <c:ptCount val="1"/>
                <c:pt idx="0">
                  <c:v>1HY 2022</c:v>
                </c:pt>
              </c:strCache>
            </c:strRef>
          </c:tx>
          <c:spPr>
            <a:solidFill>
              <a:srgbClr val="3232FF"/>
            </a:solidFill>
            <a:ln>
              <a:noFill/>
            </a:ln>
            <a:effectLst/>
          </c:spPr>
          <c:invertIfNegative val="0"/>
          <c:cat>
            <c:strRef>
              <c:f>Výdavky_2024_1HY!$B$40:$B$44</c:f>
              <c:strCache>
                <c:ptCount val="5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</c:strCache>
            </c:strRef>
          </c:cat>
          <c:val>
            <c:numRef>
              <c:f>Výdavky_2024_1HY!$E$40:$E$44</c:f>
              <c:numCache>
                <c:formatCode>#\ ##0\ [$€-41B]</c:formatCode>
                <c:ptCount val="5"/>
                <c:pt idx="0">
                  <c:v>31331893</c:v>
                </c:pt>
                <c:pt idx="1">
                  <c:v>19306085</c:v>
                </c:pt>
                <c:pt idx="2">
                  <c:v>16715979</c:v>
                </c:pt>
                <c:pt idx="3">
                  <c:v>11706740</c:v>
                </c:pt>
                <c:pt idx="4">
                  <c:v>4568782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EBC-C142-9DED-79620B9ADD08}"/>
            </c:ext>
          </c:extLst>
        </c:ser>
        <c:ser>
          <c:idx val="1"/>
          <c:order val="1"/>
          <c:tx>
            <c:strRef>
              <c:f>Výdavky_2024_1HY!$D$39</c:f>
              <c:strCache>
                <c:ptCount val="1"/>
                <c:pt idx="0">
                  <c:v>1HY 2023</c:v>
                </c:pt>
              </c:strCache>
            </c:strRef>
          </c:tx>
          <c:spPr>
            <a:solidFill>
              <a:srgbClr val="9CC3D7"/>
            </a:solidFill>
            <a:ln>
              <a:noFill/>
            </a:ln>
            <a:effectLst/>
          </c:spPr>
          <c:invertIfNegative val="0"/>
          <c:cat>
            <c:strRef>
              <c:f>Výdavky_2024_1HY!$B$40:$B$44</c:f>
              <c:strCache>
                <c:ptCount val="5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</c:strCache>
            </c:strRef>
          </c:cat>
          <c:val>
            <c:numRef>
              <c:f>Výdavky_2024_1HY!$D$40:$D$44</c:f>
              <c:numCache>
                <c:formatCode>#\ ##0\ "€"</c:formatCode>
                <c:ptCount val="5"/>
                <c:pt idx="0">
                  <c:v>32747701.059999999</c:v>
                </c:pt>
                <c:pt idx="1">
                  <c:v>19692207</c:v>
                </c:pt>
                <c:pt idx="2">
                  <c:v>18535146.255773414</c:v>
                </c:pt>
                <c:pt idx="3">
                  <c:v>13267413.5</c:v>
                </c:pt>
                <c:pt idx="4">
                  <c:v>5613923.3624999998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EBC-C142-9DED-79620B9ADD08}"/>
            </c:ext>
          </c:extLst>
        </c:ser>
        <c:ser>
          <c:idx val="0"/>
          <c:order val="2"/>
          <c:tx>
            <c:strRef>
              <c:f>Výdavky_2024_1HY!$C$39</c:f>
              <c:strCache>
                <c:ptCount val="1"/>
                <c:pt idx="0">
                  <c:v>1HY 2024</c:v>
                </c:pt>
              </c:strCache>
            </c:strRef>
          </c:tx>
          <c:spPr>
            <a:solidFill>
              <a:srgbClr val="BA61B9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36mil.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5351-2849-AFE2-2314D3C7C2B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21mil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5351-2849-AFE2-2314D3C7C2B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20mil.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5351-2849-AFE2-2314D3C7C2B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17mil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5351-2849-AFE2-2314D3C7C2B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7mil.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5351-2849-AFE2-2314D3C7C2B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Výdavky_2024_1HY!$B$40:$B$44</c:f>
              <c:strCache>
                <c:ptCount val="5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</c:strCache>
            </c:strRef>
          </c:cat>
          <c:val>
            <c:numRef>
              <c:f>Výdavky_2024_1HY!$C$40:$C$44</c:f>
              <c:numCache>
                <c:formatCode>#\ ##0\ "€"</c:formatCode>
                <c:ptCount val="5"/>
                <c:pt idx="0">
                  <c:v>36371102.186880559</c:v>
                </c:pt>
                <c:pt idx="1">
                  <c:v>21070661.276284628</c:v>
                </c:pt>
                <c:pt idx="2">
                  <c:v>19855797.680304833</c:v>
                </c:pt>
                <c:pt idx="3">
                  <c:v>16516713.6</c:v>
                </c:pt>
                <c:pt idx="4">
                  <c:v>6634192.9500000002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BC-C142-9DED-79620B9ADD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1"/>
        <c:overlap val="-15"/>
        <c:axId val="15148303"/>
        <c:axId val="15097551"/>
      </c:barChart>
      <c:catAx>
        <c:axId val="15148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100"/>
        <c:noMultiLvlLbl val="0"/>
      </c:catAx>
      <c:valAx>
        <c:axId val="1509755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148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/>
              <a:t>Podiel</a:t>
            </a:r>
            <a:r>
              <a:rPr lang="sk-SK" baseline="0"/>
              <a:t> video display na celkovom display 1HY 2024</a:t>
            </a:r>
            <a:endParaRPr lang="sk-SK"/>
          </a:p>
        </c:rich>
      </c:tx>
      <c:layout>
        <c:manualLayout>
          <c:xMode val="edge"/>
          <c:yMode val="edge"/>
          <c:x val="0.123582239720035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3232FF"/>
            </a:solidFill>
          </c:spPr>
          <c:dPt>
            <c:idx val="0"/>
            <c:bubble3D val="0"/>
            <c:spPr>
              <a:solidFill>
                <a:srgbClr val="C7C1C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C33-DE44-872B-226655BDFFD2}"/>
              </c:ext>
            </c:extLst>
          </c:dPt>
          <c:dPt>
            <c:idx val="1"/>
            <c:bubble3D val="0"/>
            <c:spPr>
              <a:solidFill>
                <a:srgbClr val="3232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C33-DE44-872B-226655BDFFD2}"/>
              </c:ext>
            </c:extLst>
          </c:dPt>
          <c:dLbls>
            <c:dLbl>
              <c:idx val="0"/>
              <c:layout>
                <c:manualLayout>
                  <c:x val="0.15071369203849508"/>
                  <c:y val="-4.166666666666666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65%, 36mil. EUR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626334208223971"/>
                      <c:h val="0.15435185185185188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CC33-DE44-872B-226655BDFFD2}"/>
                </c:ext>
              </c:extLst>
            </c:dLbl>
            <c:dLbl>
              <c:idx val="1"/>
              <c:layout>
                <c:manualLayout>
                  <c:x val="-0.14869324146981627"/>
                  <c:y val="-8.564814814814819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35%,</a:t>
                    </a:r>
                    <a:r>
                      <a:rPr lang="en-US" baseline="0"/>
                      <a:t> 20mil.EUR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649912510936131"/>
                      <c:h val="0.12194444444444444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CC33-DE44-872B-226655BDFF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Výdavky_2024_1HY!$B$32:$B$33</c:f>
              <c:strCache>
                <c:ptCount val="2"/>
                <c:pt idx="0">
                  <c:v>Non-video display</c:v>
                </c:pt>
                <c:pt idx="1">
                  <c:v>Video display</c:v>
                </c:pt>
              </c:strCache>
            </c:strRef>
          </c:cat>
          <c:val>
            <c:numRef>
              <c:f>Výdavky_2024_1HY!$C$32:$C$33</c:f>
              <c:numCache>
                <c:formatCode>#\ ##0\ "€"</c:formatCode>
                <c:ptCount val="2"/>
                <c:pt idx="0">
                  <c:v>36371102.186880559</c:v>
                </c:pt>
                <c:pt idx="1">
                  <c:v>19855797.680304833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33-DE44-872B-226655BDFF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l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/>
              <a:t>Podiel programmatic display na celkovom display </a:t>
            </a:r>
          </a:p>
          <a:p>
            <a:pPr>
              <a:defRPr sz="1200"/>
            </a:pPr>
            <a:r>
              <a:rPr lang="sk-SK"/>
              <a:t>1HY</a:t>
            </a:r>
            <a:r>
              <a:rPr lang="sk-SK" baseline="0"/>
              <a:t> </a:t>
            </a:r>
            <a:r>
              <a:rPr lang="sk-SK"/>
              <a:t>2024 </a:t>
            </a:r>
            <a:r>
              <a:rPr lang="sk-SK" baseline="0"/>
              <a:t>    </a:t>
            </a:r>
            <a:endParaRPr lang="sk-SK"/>
          </a:p>
        </c:rich>
      </c:tx>
      <c:layout>
        <c:manualLayout>
          <c:xMode val="edge"/>
          <c:yMode val="edge"/>
          <c:x val="0.1599846514678521"/>
          <c:y val="3.32414945789322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41790924895261261"/>
          <c:y val="0.20149290594757222"/>
          <c:w val="0.36911266939417392"/>
          <c:h val="0.70668693902825563"/>
        </c:manualLayout>
      </c:layout>
      <c:doughnutChart>
        <c:varyColors val="1"/>
        <c:ser>
          <c:idx val="0"/>
          <c:order val="0"/>
          <c:spPr>
            <a:solidFill>
              <a:srgbClr val="BA61B9"/>
            </a:solidFill>
          </c:spPr>
          <c:dPt>
            <c:idx val="0"/>
            <c:bubble3D val="0"/>
            <c:spPr>
              <a:solidFill>
                <a:srgbClr val="9CC3D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501-2F45-9A87-F6BA425807C1}"/>
              </c:ext>
            </c:extLst>
          </c:dPt>
          <c:dPt>
            <c:idx val="1"/>
            <c:bubble3D val="0"/>
            <c:spPr>
              <a:solidFill>
                <a:srgbClr val="BA61B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501-2F45-9A87-F6BA425807C1}"/>
              </c:ext>
            </c:extLst>
          </c:dPt>
          <c:dLbls>
            <c:dLbl>
              <c:idx val="0"/>
              <c:layout>
                <c:manualLayout>
                  <c:x val="0.16738035870516185"/>
                  <c:y val="-9.72222222222222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21%, 12mil.EUR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626334208223971"/>
                      <c:h val="0.13583333333333333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4501-2F45-9A87-F6BA425807C1}"/>
                </c:ext>
              </c:extLst>
            </c:dLbl>
            <c:dLbl>
              <c:idx val="1"/>
              <c:layout>
                <c:manualLayout>
                  <c:x val="-0.14035992252949209"/>
                  <c:y val="0.138888888888888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79%, 44mil.EUR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649912510936131"/>
                      <c:h val="0.14509259259259261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4501-2F45-9A87-F6BA425807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Výdavky_2024_1HY!$B$21:$B$22</c:f>
              <c:strCache>
                <c:ptCount val="2"/>
                <c:pt idx="0">
                  <c:v>Non-programmatic display</c:v>
                </c:pt>
                <c:pt idx="1">
                  <c:v>Programmatic display</c:v>
                </c:pt>
              </c:strCache>
            </c:strRef>
          </c:cat>
          <c:val>
            <c:numRef>
              <c:f>Výdavky_2024_1HY!$C$21:$C$22</c:f>
              <c:numCache>
                <c:formatCode>#\ ##0\ "€"</c:formatCode>
                <c:ptCount val="2"/>
                <c:pt idx="0">
                  <c:v>11928120.25</c:v>
                </c:pt>
                <c:pt idx="1">
                  <c:v>44298779.617185391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501-2F45-9A87-F6BA42580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l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/>
              <a:t>2023 - Podiel programmatic display</a:t>
            </a:r>
            <a:r>
              <a:rPr lang="sk-SK" sz="1200" b="1" baseline="0"/>
              <a:t> na celkovom display </a:t>
            </a:r>
            <a:br>
              <a:rPr lang="sk-SK" sz="1200" b="1" baseline="0"/>
            </a:br>
            <a:endParaRPr lang="sk-SK" sz="1200" b="1"/>
          </a:p>
        </c:rich>
      </c:tx>
      <c:layout>
        <c:manualLayout>
          <c:xMode val="edge"/>
          <c:yMode val="edge"/>
          <c:x val="0.19385397612688815"/>
          <c:y val="3.91931384892140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41790924895261261"/>
          <c:y val="0.20149290594757222"/>
          <c:w val="0.36911266939417392"/>
          <c:h val="0.70668693902825563"/>
        </c:manualLayout>
      </c:layout>
      <c:doughnutChart>
        <c:varyColors val="1"/>
        <c:ser>
          <c:idx val="0"/>
          <c:order val="0"/>
          <c:spPr>
            <a:solidFill>
              <a:srgbClr val="BA61B9"/>
            </a:solidFill>
          </c:spPr>
          <c:dPt>
            <c:idx val="0"/>
            <c:bubble3D val="0"/>
            <c:spPr>
              <a:solidFill>
                <a:srgbClr val="9CC3D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BD7-864D-8C3D-BF85E7830F8A}"/>
              </c:ext>
            </c:extLst>
          </c:dPt>
          <c:dPt>
            <c:idx val="1"/>
            <c:bubble3D val="0"/>
            <c:spPr>
              <a:solidFill>
                <a:srgbClr val="BA61B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BD7-864D-8C3D-BF85E7830F8A}"/>
              </c:ext>
            </c:extLst>
          </c:dPt>
          <c:dLbls>
            <c:dLbl>
              <c:idx val="0"/>
              <c:layout>
                <c:manualLayout>
                  <c:x val="0.12571369261507739"/>
                  <c:y val="-8.33333333333333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21%, 24mil.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626324433779035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4BD7-864D-8C3D-BF85E7830F8A}"/>
                </c:ext>
              </c:extLst>
            </c:dLbl>
            <c:dLbl>
              <c:idx val="1"/>
              <c:layout>
                <c:manualLayout>
                  <c:x val="-0.14035994806537766"/>
                  <c:y val="0.1018518518518518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79%, 91mil.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649907403759013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4BD7-864D-8C3D-BF85E7830F8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Výdavky_2023_full_year!$B$31:$B$32</c:f>
              <c:strCache>
                <c:ptCount val="2"/>
                <c:pt idx="0">
                  <c:v>Non-programmatic display</c:v>
                </c:pt>
                <c:pt idx="1">
                  <c:v>Programmatic display</c:v>
                </c:pt>
              </c:strCache>
            </c:strRef>
          </c:cat>
          <c:val>
            <c:numRef>
              <c:f>Výdavky_2023_full_year!$E$31:$E$32</c:f>
              <c:numCache>
                <c:formatCode>#\ ##0\ "€"</c:formatCode>
                <c:ptCount val="2"/>
                <c:pt idx="0">
                  <c:v>24189561.315773413</c:v>
                </c:pt>
                <c:pt idx="1">
                  <c:v>90596287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BD7-864D-8C3D-BF85E7830F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4.0340682784541899E-2"/>
          <c:y val="0.50890586995224674"/>
          <c:w val="0.29803023092676795"/>
          <c:h val="0.121380979118365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 baseline="0"/>
              <a:t>2023 - </a:t>
            </a:r>
            <a:r>
              <a:rPr lang="sk-SK" sz="1200" b="1" i="0" u="none" strike="noStrike" baseline="0">
                <a:effectLst/>
              </a:rPr>
              <a:t>Podiel video display na celkovom display </a:t>
            </a:r>
            <a:endParaRPr lang="sk-SK" sz="1200" b="1"/>
          </a:p>
        </c:rich>
      </c:tx>
      <c:layout>
        <c:manualLayout>
          <c:xMode val="edge"/>
          <c:yMode val="edge"/>
          <c:x val="0.19302669097458147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3232FF"/>
            </a:solidFill>
          </c:spPr>
          <c:dPt>
            <c:idx val="0"/>
            <c:bubble3D val="0"/>
            <c:spPr>
              <a:solidFill>
                <a:srgbClr val="C7C1C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FBA-FF4B-BF40-3A9718F0AEE4}"/>
              </c:ext>
            </c:extLst>
          </c:dPt>
          <c:dPt>
            <c:idx val="1"/>
            <c:bubble3D val="0"/>
            <c:spPr>
              <a:solidFill>
                <a:srgbClr val="3232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FBA-FF4B-BF40-3A9718F0AEE4}"/>
              </c:ext>
            </c:extLst>
          </c:dPt>
          <c:dLbls>
            <c:dLbl>
              <c:idx val="0"/>
              <c:layout>
                <c:manualLayout>
                  <c:x val="0.12571369261507739"/>
                  <c:y val="-8.33333333333333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63%, 72mil.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626324433779035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4FBA-FF4B-BF40-3A9718F0AEE4}"/>
                </c:ext>
              </c:extLst>
            </c:dLbl>
            <c:dLbl>
              <c:idx val="1"/>
              <c:layout>
                <c:manualLayout>
                  <c:x val="-0.14035994806537766"/>
                  <c:y val="0.1018518518518518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37%, 43mil.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649907403759013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4FBA-FF4B-BF40-3A9718F0AE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Výdavky_2023_full_year!$B$43:$B$44</c:f>
              <c:strCache>
                <c:ptCount val="2"/>
                <c:pt idx="0">
                  <c:v>Non-video display</c:v>
                </c:pt>
                <c:pt idx="1">
                  <c:v>Video display</c:v>
                </c:pt>
              </c:strCache>
            </c:strRef>
          </c:cat>
          <c:val>
            <c:numRef>
              <c:f>Výdavky_2023_full_year!$E$43:$E$44</c:f>
              <c:numCache>
                <c:formatCode>#\ ##0\ "€"</c:formatCode>
                <c:ptCount val="2"/>
                <c:pt idx="0">
                  <c:v>72079678.060000002</c:v>
                </c:pt>
                <c:pt idx="1">
                  <c:v>42706170.25577341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FBA-FF4B-BF40-3A9718F0AE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0.15346367676062925"/>
          <c:y val="0.79409864563054811"/>
          <c:w val="0.192564428300082"/>
          <c:h val="0.124335344933153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>
                <a:latin typeface="Arial" panose="020B0604020202020204" pitchFamily="34" charset="0"/>
                <a:cs typeface="Arial" panose="020B0604020202020204" pitchFamily="34" charset="0"/>
              </a:rPr>
              <a:t>Vývoj výdavkov do internetovej reklamy</a:t>
            </a:r>
            <a:r>
              <a:rPr lang="sk-SK" sz="1200" b="1" baseline="0">
                <a:latin typeface="Arial" panose="020B0604020202020204" pitchFamily="34" charset="0"/>
                <a:cs typeface="Arial" panose="020B0604020202020204" pitchFamily="34" charset="0"/>
              </a:rPr>
              <a:t> 2021 - 2023</a:t>
            </a:r>
            <a:endParaRPr lang="sk-SK" sz="12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1495810248594421"/>
          <c:y val="3.70369147182196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189mil.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5DD0-0549-9A1F-778186F15FB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184mil.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5DD0-0549-9A1F-778186F15FB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140mil.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5DD0-0549-9A1F-778186F15FB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Výdavky_2023_full_year!$C$50:$E$50</c:f>
              <c:numCache>
                <c:formatCode>General</c:formatCode>
                <c:ptCount val="3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</c:numCache>
            </c:numRef>
          </c:cat>
          <c:val>
            <c:numRef>
              <c:f>Výdavky_2023_full_year!$C$50:$E$50</c:f>
              <c:numCache>
                <c:formatCode>General</c:formatCode>
                <c:ptCount val="3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D0-0549-9A1F-778186F15FB5}"/>
            </c:ext>
          </c:extLst>
        </c:ser>
        <c:ser>
          <c:idx val="1"/>
          <c:order val="1"/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3.9107238707544255E-2"/>
                  <c:y val="-1.840661739635498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205mil.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5DD0-0549-9A1F-778186F15FB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Výdavky_2023_full_year!$C$50:$E$50</c:f>
              <c:numCache>
                <c:formatCode>General</c:formatCode>
                <c:ptCount val="3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</c:numCache>
            </c:numRef>
          </c:cat>
          <c:val>
            <c:numRef>
              <c:f>Výdavky_2023_full_year!$C$59:$E$59</c:f>
              <c:numCache>
                <c:formatCode>#\ ##0\ "€"</c:formatCode>
                <c:ptCount val="3"/>
                <c:pt idx="0">
                  <c:v>204729448.17827344</c:v>
                </c:pt>
                <c:pt idx="1">
                  <c:v>189038955</c:v>
                </c:pt>
                <c:pt idx="2" formatCode="#\ ##0\ [$€-41B]">
                  <c:v>184421252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D0-0549-9A1F-778186F15F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4"/>
        <c:overlap val="84"/>
        <c:axId val="15148303"/>
        <c:axId val="15097551"/>
      </c:barChart>
      <c:catAx>
        <c:axId val="1514830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100"/>
        <c:noMultiLvlLbl val="0"/>
      </c:catAx>
      <c:valAx>
        <c:axId val="15097551"/>
        <c:scaling>
          <c:orientation val="minMax"/>
          <c:min val="5000000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1483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  <c:userShapes r:id="rId3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>
                <a:latin typeface="Arial" panose="020B0604020202020204" pitchFamily="34" charset="0"/>
                <a:cs typeface="Arial" panose="020B0604020202020204" pitchFamily="34" charset="0"/>
              </a:rPr>
              <a:t>Vývoj výdavkov do platforiem</a:t>
            </a:r>
            <a:r>
              <a:rPr lang="sk-SK" sz="1200" b="1" baseline="0">
                <a:latin typeface="Arial" panose="020B0604020202020204" pitchFamily="34" charset="0"/>
                <a:cs typeface="Arial" panose="020B0604020202020204" pitchFamily="34" charset="0"/>
              </a:rPr>
              <a:t> 2021 - 2023</a:t>
            </a:r>
            <a:endParaRPr lang="sk-SK" sz="12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2228402316983814"/>
          <c:y val="1.377489079045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18280457276545148"/>
          <c:y val="0.14815233218774873"/>
          <c:w val="0.7976415218712164"/>
          <c:h val="0.633589958957016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Výdavky_2023_full_year!$E$61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BA61B9"/>
            </a:solidFill>
            <a:ln>
              <a:noFill/>
            </a:ln>
            <a:effectLst/>
          </c:spPr>
          <c:invertIfNegative val="0"/>
          <c:cat>
            <c:strRef>
              <c:f>Výdavky_2023_full_year!$B$62:$B$63</c:f>
              <c:strCache>
                <c:ptCount val="2"/>
                <c:pt idx="0">
                  <c:v>Desktop</c:v>
                </c:pt>
                <c:pt idx="1">
                  <c:v>Mobil</c:v>
                </c:pt>
              </c:strCache>
            </c:strRef>
          </c:cat>
          <c:val>
            <c:numRef>
              <c:f>Výdavky_2023_full_year!$E$62:$E$63</c:f>
              <c:numCache>
                <c:formatCode>#\ ##0\ [$€-41B]</c:formatCode>
                <c:ptCount val="2"/>
                <c:pt idx="0">
                  <c:v>85280496</c:v>
                </c:pt>
                <c:pt idx="1">
                  <c:v>99140756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DD-5446-85A1-95C0E9E7FEB2}"/>
            </c:ext>
          </c:extLst>
        </c:ser>
        <c:ser>
          <c:idx val="2"/>
          <c:order val="1"/>
          <c:tx>
            <c:strRef>
              <c:f>Výdavky_2023_full_year!$D$61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CC3D7"/>
            </a:solidFill>
            <a:ln>
              <a:noFill/>
            </a:ln>
            <a:effectLst/>
          </c:spPr>
          <c:invertIfNegative val="0"/>
          <c:cat>
            <c:strRef>
              <c:f>Výdavky_2023_full_year!$B$62:$B$63</c:f>
              <c:strCache>
                <c:ptCount val="2"/>
                <c:pt idx="0">
                  <c:v>Desktop</c:v>
                </c:pt>
                <c:pt idx="1">
                  <c:v>Mobil</c:v>
                </c:pt>
              </c:strCache>
            </c:strRef>
          </c:cat>
          <c:val>
            <c:numRef>
              <c:f>Výdavky_2023_full_year!$D$62:$D$63</c:f>
              <c:numCache>
                <c:formatCode>#\ ##0\ [$€-41B]</c:formatCode>
                <c:ptCount val="2"/>
                <c:pt idx="0">
                  <c:v>86688837.833245188</c:v>
                </c:pt>
                <c:pt idx="1">
                  <c:v>102350117.1594229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DD-5446-85A1-95C0E9E7FEB2}"/>
            </c:ext>
          </c:extLst>
        </c:ser>
        <c:ser>
          <c:idx val="1"/>
          <c:order val="2"/>
          <c:tx>
            <c:v>2023</c:v>
          </c:tx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4.6440525237913775E-2"/>
                  <c:y val="-3.129183170555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93mil.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97DD-5446-85A1-95C0E9E7FEB2}"/>
                </c:ext>
              </c:extLst>
            </c:dLbl>
            <c:dLbl>
              <c:idx val="1"/>
              <c:layout>
                <c:manualLayout>
                  <c:x val="4.399628706749735E-2"/>
                  <c:y val="-2.682157003333686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112mil.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97DD-5446-85A1-95C0E9E7FE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Výdavky_2023_full_year!$C$62:$C$63</c:f>
              <c:numCache>
                <c:formatCode>#\ ##0\ [$€-41B]</c:formatCode>
                <c:ptCount val="2"/>
                <c:pt idx="0">
                  <c:v>93053009</c:v>
                </c:pt>
                <c:pt idx="1">
                  <c:v>111676439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7DD-5446-85A1-95C0E9E7FE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4"/>
        <c:overlap val="-12"/>
        <c:axId val="15148303"/>
        <c:axId val="15097551"/>
      </c:barChart>
      <c:catAx>
        <c:axId val="15148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100"/>
        <c:noMultiLvlLbl val="0"/>
      </c:catAx>
      <c:valAx>
        <c:axId val="15097551"/>
        <c:scaling>
          <c:orientation val="minMax"/>
          <c:min val="5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148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>
                <a:latin typeface="Arial" panose="020B0604020202020204" pitchFamily="34" charset="0"/>
                <a:cs typeface="Arial" panose="020B0604020202020204" pitchFamily="34" charset="0"/>
              </a:rPr>
              <a:t>Vývoj výdavkov do formátov</a:t>
            </a:r>
            <a:r>
              <a:rPr lang="sk-SK" sz="1200" b="1" baseline="0">
                <a:latin typeface="Arial" panose="020B0604020202020204" pitchFamily="34" charset="0"/>
                <a:cs typeface="Arial" panose="020B0604020202020204" pitchFamily="34" charset="0"/>
              </a:rPr>
              <a:t> reklamy 2021 - 2023</a:t>
            </a:r>
            <a:endParaRPr lang="sk-SK" sz="12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9243602600117277"/>
          <c:y val="1.6662269613419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1574893548753668"/>
          <c:y val="0.10990099192725319"/>
          <c:w val="0.81657092924715036"/>
          <c:h val="0.66719749885449453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Výdavky_2023_full_year!$E$50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BA61B9"/>
            </a:solidFill>
            <a:ln>
              <a:noFill/>
            </a:ln>
            <a:effectLst/>
          </c:spPr>
          <c:invertIfNegative val="0"/>
          <c:cat>
            <c:strRef>
              <c:f>Výdavky_2023_full_year!$B$51:$B$56</c:f>
              <c:strCache>
                <c:ptCount val="6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Výdavky_2023_full_year!$E$51:$E$56</c:f>
              <c:numCache>
                <c:formatCode>#\ ##0\ [$€-41B]</c:formatCode>
                <c:ptCount val="6"/>
                <c:pt idx="0">
                  <c:v>69962777</c:v>
                </c:pt>
                <c:pt idx="1">
                  <c:v>40187709</c:v>
                </c:pt>
                <c:pt idx="2">
                  <c:v>39759061</c:v>
                </c:pt>
                <c:pt idx="3">
                  <c:v>20526521</c:v>
                </c:pt>
                <c:pt idx="4">
                  <c:v>10283778</c:v>
                </c:pt>
                <c:pt idx="5">
                  <c:v>3701406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6C-8A45-8AE5-C9CD9D5A71D9}"/>
            </c:ext>
          </c:extLst>
        </c:ser>
        <c:ser>
          <c:idx val="0"/>
          <c:order val="1"/>
          <c:tx>
            <c:strRef>
              <c:f>Výdavky_2023_full_year!$D$50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CC3D7"/>
            </a:solidFill>
            <a:ln>
              <a:noFill/>
            </a:ln>
            <a:effectLst/>
          </c:spPr>
          <c:invertIfNegative val="0"/>
          <c:cat>
            <c:strRef>
              <c:f>Výdavky_2023_full_year!$B$51:$B$56</c:f>
              <c:strCache>
                <c:ptCount val="6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Výdavky_2023_full_year!$D$51:$D$56</c:f>
              <c:numCache>
                <c:formatCode>#\ ##0\ "€"</c:formatCode>
                <c:ptCount val="6"/>
                <c:pt idx="0">
                  <c:v>68209725</c:v>
                </c:pt>
                <c:pt idx="1">
                  <c:v>41037339</c:v>
                </c:pt>
                <c:pt idx="2">
                  <c:v>39393836</c:v>
                </c:pt>
                <c:pt idx="3">
                  <c:v>22961871</c:v>
                </c:pt>
                <c:pt idx="4">
                  <c:v>10158251</c:v>
                </c:pt>
                <c:pt idx="5">
                  <c:v>7277933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96C-8A45-8AE5-C9CD9D5A71D9}"/>
            </c:ext>
          </c:extLst>
        </c:ser>
        <c:ser>
          <c:idx val="1"/>
          <c:order val="2"/>
          <c:tx>
            <c:v>2023</c:v>
          </c:tx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72mil.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A96C-8A45-8AE5-C9CD9D5A71D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43mil.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A96C-8A45-8AE5-C9CD9D5A71D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43mil.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A96C-8A45-8AE5-C9CD9D5A71D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27mil.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A96C-8A45-8AE5-C9CD9D5A71D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13mil.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A96C-8A45-8AE5-C9CD9D5A71D9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8mil.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A96C-8A45-8AE5-C9CD9D5A71D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Výdavky_2023_full_year!$B$51:$B$56</c:f>
              <c:strCache>
                <c:ptCount val="6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Výdavky_2023_full_year!$C$51:$C$56</c:f>
              <c:numCache>
                <c:formatCode>#\ ##0\ "€"</c:formatCode>
                <c:ptCount val="6"/>
                <c:pt idx="0">
                  <c:v>72079678.060000002</c:v>
                </c:pt>
                <c:pt idx="1">
                  <c:v>42510023</c:v>
                </c:pt>
                <c:pt idx="2">
                  <c:v>42706170.25577341</c:v>
                </c:pt>
                <c:pt idx="3">
                  <c:v>26710574.5</c:v>
                </c:pt>
                <c:pt idx="4">
                  <c:v>13028809.362500001</c:v>
                </c:pt>
                <c:pt idx="5">
                  <c:v>7694193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96C-8A45-8AE5-C9CD9D5A7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1"/>
        <c:overlap val="-15"/>
        <c:axId val="15148303"/>
        <c:axId val="15097551"/>
      </c:barChart>
      <c:catAx>
        <c:axId val="15148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100"/>
        <c:noMultiLvlLbl val="0"/>
      </c:catAx>
      <c:valAx>
        <c:axId val="1509755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148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b="1"/>
              <a:t>Percento rastu reklamných formátov za 2023</a:t>
            </a:r>
          </a:p>
        </c:rich>
      </c:tx>
      <c:layout>
        <c:manualLayout>
          <c:xMode val="edge"/>
          <c:yMode val="edge"/>
          <c:x val="0.18265704738330499"/>
          <c:y val="3.55372697220953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3.1413512947847097E-2"/>
          <c:y val="0.10970779220779221"/>
          <c:w val="0.94683867039595104"/>
          <c:h val="0.78535688720728092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3232FF"/>
            </a:solidFill>
            <a:ln>
              <a:noFill/>
            </a:ln>
            <a:effectLst/>
          </c:spPr>
          <c:invertIfNegative val="0"/>
          <c:cat>
            <c:strRef>
              <c:f>Výdavky_2023_full_year!$F$176:$F$182</c:f>
              <c:strCache>
                <c:ptCount val="7"/>
                <c:pt idx="0">
                  <c:v>Digitálna audio reklama</c:v>
                </c:pt>
                <c:pt idx="1">
                  <c:v>Native</c:v>
                </c:pt>
                <c:pt idx="2">
                  <c:v>Classifieds and directories</c:v>
                </c:pt>
                <c:pt idx="3">
                  <c:v>Video display</c:v>
                </c:pt>
                <c:pt idx="4">
                  <c:v>Non video display</c:v>
                </c:pt>
                <c:pt idx="5">
                  <c:v>Paid for search</c:v>
                </c:pt>
                <c:pt idx="6">
                  <c:v>                      Affiliate</c:v>
                </c:pt>
              </c:strCache>
            </c:strRef>
          </c:cat>
          <c:val>
            <c:numRef>
              <c:f>Výdavky_2023_full_year!$G$176:$G$182</c:f>
              <c:numCache>
                <c:formatCode>0%</c:formatCode>
                <c:ptCount val="7"/>
                <c:pt idx="0">
                  <c:v>0.38</c:v>
                </c:pt>
                <c:pt idx="1">
                  <c:v>0.28000000000000003</c:v>
                </c:pt>
                <c:pt idx="2">
                  <c:v>0.16</c:v>
                </c:pt>
                <c:pt idx="3">
                  <c:v>8.4082551792453275E-2</c:v>
                </c:pt>
                <c:pt idx="4">
                  <c:v>5.6736089465248662E-2</c:v>
                </c:pt>
                <c:pt idx="5">
                  <c:v>3.5886439907811818E-2</c:v>
                </c:pt>
                <c:pt idx="6">
                  <c:v>-7.0969156693633684E-2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EEF-A34A-BF72-0FB5A45038BC}"/>
            </c:ext>
          </c:extLst>
        </c:ser>
        <c:ser>
          <c:idx val="0"/>
          <c:order val="1"/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Výdavky_2023_full_year!$F$176:$F$182</c:f>
              <c:strCache>
                <c:ptCount val="7"/>
                <c:pt idx="0">
                  <c:v>Digitálna audio reklama</c:v>
                </c:pt>
                <c:pt idx="1">
                  <c:v>Native</c:v>
                </c:pt>
                <c:pt idx="2">
                  <c:v>Classifieds and directories</c:v>
                </c:pt>
                <c:pt idx="3">
                  <c:v>Video display</c:v>
                </c:pt>
                <c:pt idx="4">
                  <c:v>Non video display</c:v>
                </c:pt>
                <c:pt idx="5">
                  <c:v>Paid for search</c:v>
                </c:pt>
                <c:pt idx="6">
                  <c:v>                      Affiliate</c:v>
                </c:pt>
              </c:strCache>
            </c:strRef>
          </c:cat>
          <c:val>
            <c:numRef>
              <c:f>Výdavky_2023_full_year!$G$176:$G$182</c:f>
              <c:numCache>
                <c:formatCode>0%</c:formatCode>
                <c:ptCount val="7"/>
                <c:pt idx="0">
                  <c:v>0.38</c:v>
                </c:pt>
                <c:pt idx="1">
                  <c:v>0.28000000000000003</c:v>
                </c:pt>
                <c:pt idx="2">
                  <c:v>0.16</c:v>
                </c:pt>
                <c:pt idx="3">
                  <c:v>8.4082551792453275E-2</c:v>
                </c:pt>
                <c:pt idx="4">
                  <c:v>5.6736089465248662E-2</c:v>
                </c:pt>
                <c:pt idx="5">
                  <c:v>3.5886439907811818E-2</c:v>
                </c:pt>
                <c:pt idx="6">
                  <c:v>-7.0969156693633684E-2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EF-A34A-BF72-0FB5A4503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overlap val="100"/>
        <c:axId val="15148303"/>
        <c:axId val="15097551"/>
      </c:barChart>
      <c:catAx>
        <c:axId val="15148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100"/>
        <c:noMultiLvlLbl val="0"/>
      </c:catAx>
      <c:valAx>
        <c:axId val="15097551"/>
        <c:scaling>
          <c:orientation val="minMax"/>
          <c:min val="0"/>
        </c:scaling>
        <c:delete val="1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crossAx val="15148303"/>
        <c:crosses val="max"/>
        <c:crossBetween val="between"/>
      </c:valAx>
      <c:spPr>
        <a:noFill/>
        <a:ln w="9525"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>
                <a:latin typeface="Arial" panose="020B0604020202020204" pitchFamily="34" charset="0"/>
                <a:cs typeface="Arial" panose="020B0604020202020204" pitchFamily="34" charset="0"/>
              </a:rPr>
              <a:t>Vývoj výdavkov do formátov</a:t>
            </a:r>
            <a:r>
              <a:rPr lang="sk-SK" sz="1200" baseline="0">
                <a:latin typeface="Arial" panose="020B0604020202020204" pitchFamily="34" charset="0"/>
                <a:cs typeface="Arial" panose="020B0604020202020204" pitchFamily="34" charset="0"/>
              </a:rPr>
              <a:t> reklamy 1HY 2021 - 1HY 2023</a:t>
            </a:r>
            <a:endParaRPr lang="sk-SK" sz="120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491706702007325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5.1254580351444555E-2"/>
          <c:y val="0.11143060130402337"/>
          <c:w val="0.80248030494201061"/>
          <c:h val="0.685587001736671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Výdavky_2023_1HY!$E$50</c:f>
              <c:strCache>
                <c:ptCount val="1"/>
                <c:pt idx="0">
                  <c:v>1HY 2021</c:v>
                </c:pt>
              </c:strCache>
            </c:strRef>
          </c:tx>
          <c:spPr>
            <a:solidFill>
              <a:srgbClr val="3232FF"/>
            </a:solidFill>
            <a:ln>
              <a:noFill/>
            </a:ln>
            <a:effectLst/>
          </c:spPr>
          <c:invertIfNegative val="0"/>
          <c:cat>
            <c:strRef>
              <c:f>Výdavky_2023_1HY!$B$51:$B$55</c:f>
              <c:strCache>
                <c:ptCount val="5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</c:strCache>
            </c:strRef>
          </c:cat>
          <c:val>
            <c:numRef>
              <c:f>Výdavky_2023_1HY!$E$51:$E$55</c:f>
              <c:numCache>
                <c:formatCode>#\ ##0\ "€"</c:formatCode>
                <c:ptCount val="5"/>
                <c:pt idx="0">
                  <c:v>30256737</c:v>
                </c:pt>
                <c:pt idx="1">
                  <c:v>17550986</c:v>
                </c:pt>
                <c:pt idx="2">
                  <c:v>16027187</c:v>
                </c:pt>
                <c:pt idx="3">
                  <c:v>9290618</c:v>
                </c:pt>
                <c:pt idx="4">
                  <c:v>4103694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BC-9948-91E4-8B6ECE1CDC0A}"/>
            </c:ext>
          </c:extLst>
        </c:ser>
        <c:ser>
          <c:idx val="3"/>
          <c:order val="1"/>
          <c:tx>
            <c:strRef>
              <c:f>Výdavky_2023_1HY!$D$50</c:f>
              <c:strCache>
                <c:ptCount val="1"/>
                <c:pt idx="0">
                  <c:v>1HY 2022</c:v>
                </c:pt>
              </c:strCache>
            </c:strRef>
          </c:tx>
          <c:spPr>
            <a:solidFill>
              <a:srgbClr val="BA61B9"/>
            </a:solidFill>
            <a:ln>
              <a:noFill/>
            </a:ln>
            <a:effectLst/>
          </c:spPr>
          <c:invertIfNegative val="0"/>
          <c:cat>
            <c:strRef>
              <c:f>Výdavky_2023_1HY!$B$51:$B$55</c:f>
              <c:strCache>
                <c:ptCount val="5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</c:strCache>
            </c:strRef>
          </c:cat>
          <c:val>
            <c:numRef>
              <c:f>Výdavky_2023_1HY!$D$51:$D$55</c:f>
              <c:numCache>
                <c:formatCode>#\ ##0\ [$€-41B]</c:formatCode>
                <c:ptCount val="5"/>
                <c:pt idx="0">
                  <c:v>31331893</c:v>
                </c:pt>
                <c:pt idx="1">
                  <c:v>19306085</c:v>
                </c:pt>
                <c:pt idx="2">
                  <c:v>16715979</c:v>
                </c:pt>
                <c:pt idx="3">
                  <c:v>11706740</c:v>
                </c:pt>
                <c:pt idx="4">
                  <c:v>4568782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CBC-9948-91E4-8B6ECE1CDC0A}"/>
            </c:ext>
          </c:extLst>
        </c:ser>
        <c:ser>
          <c:idx val="0"/>
          <c:order val="2"/>
          <c:tx>
            <c:v>1HY 2023</c:v>
          </c:tx>
          <c:spPr>
            <a:solidFill>
              <a:srgbClr val="9CC3D7"/>
            </a:solidFill>
            <a:ln>
              <a:solidFill>
                <a:srgbClr val="9CC3D7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3.2960901104319954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33mil.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4CBC-9948-91E4-8B6ECE1CDC0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20mil.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4CBC-9948-91E4-8B6ECE1CDC0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19mil.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4CBC-9948-91E4-8B6ECE1CDC0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13mil.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4CBC-9948-91E4-8B6ECE1CDC0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6mil.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4CBC-9948-91E4-8B6ECE1CDC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Výdavky_2023_1HY!$C$7:$C$11</c:f>
              <c:numCache>
                <c:formatCode>#\ ##0\ "€"</c:formatCode>
                <c:ptCount val="5"/>
                <c:pt idx="0">
                  <c:v>32747701.059999999</c:v>
                </c:pt>
                <c:pt idx="1">
                  <c:v>19692207</c:v>
                </c:pt>
                <c:pt idx="2">
                  <c:v>18535146.255773414</c:v>
                </c:pt>
                <c:pt idx="3">
                  <c:v>13267413.5</c:v>
                </c:pt>
                <c:pt idx="4">
                  <c:v>5613923.3624999998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CBC-9948-91E4-8B6ECE1CDC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6"/>
        <c:overlap val="-19"/>
        <c:axId val="15148303"/>
        <c:axId val="15097551"/>
      </c:barChart>
      <c:catAx>
        <c:axId val="15148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At val="0"/>
        <c:auto val="1"/>
        <c:lblAlgn val="ctr"/>
        <c:lblOffset val="100"/>
        <c:noMultiLvlLbl val="0"/>
      </c:catAx>
      <c:valAx>
        <c:axId val="15097551"/>
        <c:scaling>
          <c:orientation val="minMax"/>
          <c:min val="1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€&quot;* #,##0_);_(&quot;€&quot;* \(#,##0\);_(&quot;€&quot;* &quot;-&quot;_);_(@_)" sourceLinked="0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148303"/>
        <c:crosses val="autoZero"/>
        <c:crossBetween val="between"/>
        <c:majorUnit val="250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/>
              <a:t>Podiel video display</a:t>
            </a:r>
            <a:r>
              <a:rPr lang="sk-SK" sz="1200" baseline="0"/>
              <a:t> na celkovom display v 1HY 2023</a:t>
            </a:r>
            <a:endParaRPr lang="sk-SK" sz="1200"/>
          </a:p>
        </c:rich>
      </c:tx>
      <c:layout>
        <c:manualLayout>
          <c:xMode val="edge"/>
          <c:yMode val="edge"/>
          <c:x val="0.19302669097458147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3232FF"/>
            </a:solidFill>
          </c:spPr>
          <c:dPt>
            <c:idx val="0"/>
            <c:bubble3D val="0"/>
            <c:spPr>
              <a:solidFill>
                <a:srgbClr val="C7C1C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C33-DE44-872B-226655BDFFD2}"/>
              </c:ext>
            </c:extLst>
          </c:dPt>
          <c:dPt>
            <c:idx val="1"/>
            <c:bubble3D val="0"/>
            <c:spPr>
              <a:solidFill>
                <a:srgbClr val="3232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C33-DE44-872B-226655BDFFD2}"/>
              </c:ext>
            </c:extLst>
          </c:dPt>
          <c:dLbls>
            <c:dLbl>
              <c:idx val="0"/>
              <c:layout>
                <c:manualLayout>
                  <c:x val="0.12571369261507739"/>
                  <c:y val="-8.33333333333333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64%, 33mil.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626324433779035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CC33-DE44-872B-226655BDFFD2}"/>
                </c:ext>
              </c:extLst>
            </c:dLbl>
            <c:dLbl>
              <c:idx val="1"/>
              <c:layout>
                <c:manualLayout>
                  <c:x val="-0.14035994806537766"/>
                  <c:y val="0.1018518518518518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36%, 19mil.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649907403759013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CC33-DE44-872B-226655BDFF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Výdavky_2023_1HY!$B$43:$B$44</c:f>
              <c:strCache>
                <c:ptCount val="2"/>
                <c:pt idx="0">
                  <c:v>Non-video display</c:v>
                </c:pt>
                <c:pt idx="1">
                  <c:v>Video display</c:v>
                </c:pt>
              </c:strCache>
            </c:strRef>
          </c:cat>
          <c:val>
            <c:numRef>
              <c:f>Výdavky_2023_1HY!$C$43:$C$44</c:f>
              <c:numCache>
                <c:formatCode>#\ ##0\ "€"</c:formatCode>
                <c:ptCount val="2"/>
                <c:pt idx="0">
                  <c:v>32747701.059999999</c:v>
                </c:pt>
                <c:pt idx="1">
                  <c:v>18535146.255773414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33-DE44-872B-226655BDFF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l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 sz="1200">
                <a:latin typeface="Arial" panose="020B0604020202020204" pitchFamily="34" charset="0"/>
                <a:cs typeface="Arial" panose="020B0604020202020204" pitchFamily="34" charset="0"/>
              </a:rPr>
              <a:t>Vývoj</a:t>
            </a:r>
            <a:r>
              <a:rPr lang="sk-SK" sz="1200" baseline="0">
                <a:latin typeface="Arial" panose="020B0604020202020204" pitchFamily="34" charset="0"/>
                <a:cs typeface="Arial" panose="020B0604020202020204" pitchFamily="34" charset="0"/>
              </a:rPr>
              <a:t> výdavkov podľa platforiem 1HY 2021 -  1HY 2023</a:t>
            </a:r>
            <a:endParaRPr lang="sk-SK" sz="120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Výdavky_2023_1HY!$B$60</c:f>
              <c:strCache>
                <c:ptCount val="1"/>
                <c:pt idx="0">
                  <c:v>Desktop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8738976158577869"/>
                  <c:y val="8.7254309555617929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rgbClr val="FF0000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>
                        <a:solidFill>
                          <a:srgbClr val="FF0000"/>
                        </a:solidFill>
                        <a:latin typeface="Arial" panose="020B0604020202020204" pitchFamily="34" charset="0"/>
                        <a:cs typeface="Arial" panose="020B0604020202020204" pitchFamily="34" charset="0"/>
                      </a:rPr>
                      <a:t>+ 5%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FF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B-8190-AB47-A6ED-FCE71A84215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8190-AB47-A6ED-FCE71A84215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8190-AB47-A6ED-FCE71A8421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Výdavky_2023_1HY!$C$59:$E$59</c:f>
              <c:strCache>
                <c:ptCount val="3"/>
                <c:pt idx="0">
                  <c:v>1HY 2023</c:v>
                </c:pt>
                <c:pt idx="1">
                  <c:v>1HY 2022</c:v>
                </c:pt>
                <c:pt idx="2">
                  <c:v>1HY 2021</c:v>
                </c:pt>
              </c:strCache>
            </c:strRef>
          </c:cat>
          <c:val>
            <c:numRef>
              <c:f>Výdavky_2023_1HY!$C$60:$E$60</c:f>
              <c:numCache>
                <c:formatCode>#\ ##0\ [$€-41B]</c:formatCode>
                <c:ptCount val="3"/>
                <c:pt idx="0" formatCode="#,##0">
                  <c:v>42883388</c:v>
                </c:pt>
                <c:pt idx="1">
                  <c:v>40794384</c:v>
                </c:pt>
                <c:pt idx="2" formatCode="#,##0">
                  <c:v>37426843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17-144D-9D36-AAE982E613EB}"/>
            </c:ext>
          </c:extLst>
        </c:ser>
        <c:ser>
          <c:idx val="1"/>
          <c:order val="1"/>
          <c:tx>
            <c:strRef>
              <c:f>Výdavky_2023_1HY!$B$61</c:f>
              <c:strCache>
                <c:ptCount val="1"/>
                <c:pt idx="0">
                  <c:v>Mobil</c:v>
                </c:pt>
              </c:strCache>
            </c:strRef>
          </c:tx>
          <c:spPr>
            <a:ln w="28575" cap="rnd">
              <a:solidFill>
                <a:srgbClr val="3232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3232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9897002775119196"/>
                  <c:y val="-3.4901723822247169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rgbClr val="3232FF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>
                        <a:solidFill>
                          <a:srgbClr val="3232FF"/>
                        </a:solidFill>
                      </a:rPr>
                      <a:t>+9%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3232FF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5818021878330774E-2"/>
                      <c:h val="7.5649486384720743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0-8190-AB47-A6ED-FCE71A84215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190-AB47-A6ED-FCE71A84215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190-AB47-A6ED-FCE71A8421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Výdavky_2023_1HY!$C$59:$E$59</c:f>
              <c:strCache>
                <c:ptCount val="3"/>
                <c:pt idx="0">
                  <c:v>1HY 2023</c:v>
                </c:pt>
                <c:pt idx="1">
                  <c:v>1HY 2022</c:v>
                </c:pt>
                <c:pt idx="2">
                  <c:v>1HY 2021</c:v>
                </c:pt>
              </c:strCache>
            </c:strRef>
          </c:cat>
          <c:val>
            <c:numRef>
              <c:f>Výdavky_2023_1HY!$C$61:$E$61</c:f>
              <c:numCache>
                <c:formatCode>#\ ##0\ [$€-41B]</c:formatCode>
                <c:ptCount val="3"/>
                <c:pt idx="0" formatCode="#,##0">
                  <c:v>50204602</c:v>
                </c:pt>
                <c:pt idx="1">
                  <c:v>46099748</c:v>
                </c:pt>
                <c:pt idx="2" formatCode="#,##0">
                  <c:v>41265500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17-144D-9D36-AAE982E613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3230287"/>
        <c:axId val="451980256"/>
      </c:lineChart>
      <c:catAx>
        <c:axId val="107323028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451980256"/>
        <c:crossesAt val="10000000"/>
        <c:auto val="1"/>
        <c:lblAlgn val="ctr"/>
        <c:lblOffset val="100"/>
        <c:noMultiLvlLbl val="0"/>
      </c:catAx>
      <c:valAx>
        <c:axId val="451980256"/>
        <c:scaling>
          <c:orientation val="minMax"/>
          <c:min val="1000000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€&quot;* #,##0_);_(&quot;€&quot;* \(#,##0\);_(&quot;€&quot;* &quot;-&quot;_);_(@_)" sourceLinked="0"/>
        <c:majorTickMark val="none"/>
        <c:minorTickMark val="none"/>
        <c:tickLblPos val="nextTo"/>
        <c:spPr>
          <a:noFill/>
          <a:ln>
            <a:solidFill>
              <a:schemeClr val="bg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0732302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>
                <a:latin typeface="Arial" panose="020B0604020202020204" pitchFamily="34" charset="0"/>
                <a:cs typeface="Arial" panose="020B0604020202020204" pitchFamily="34" charset="0"/>
              </a:rPr>
              <a:t>Vývoj výdavkov do internetovej reklamy</a:t>
            </a:r>
            <a:r>
              <a:rPr lang="sk-SK" sz="1200" baseline="0">
                <a:latin typeface="Arial" panose="020B0604020202020204" pitchFamily="34" charset="0"/>
                <a:cs typeface="Arial" panose="020B0604020202020204" pitchFamily="34" charset="0"/>
              </a:rPr>
              <a:t> 1HY 2021 - 1HY 2023</a:t>
            </a:r>
            <a:endParaRPr lang="sk-SK" sz="120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8.0738651366801015E-2"/>
          <c:y val="9.25925925925925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Výdavky_2023_1HY!$C$59:$E$59</c:f>
              <c:strCache>
                <c:ptCount val="3"/>
                <c:pt idx="0">
                  <c:v>1HY 2023</c:v>
                </c:pt>
                <c:pt idx="1">
                  <c:v>1HY 2022</c:v>
                </c:pt>
                <c:pt idx="2">
                  <c:v>1HY 2021</c:v>
                </c:pt>
              </c:strCache>
            </c:strRef>
          </c:cat>
          <c:val>
            <c:numRef>
              <c:f>Výdavky_2023_1HY!$C$60:$E$60</c:f>
              <c:numCache>
                <c:formatCode>#\ ##0\ [$€-41B]</c:formatCode>
                <c:ptCount val="3"/>
                <c:pt idx="0" formatCode="#,##0">
                  <c:v>42883388</c:v>
                </c:pt>
                <c:pt idx="1">
                  <c:v>40794384</c:v>
                </c:pt>
                <c:pt idx="2" formatCode="#,##0">
                  <c:v>37426843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2D-AE40-AB98-80A9C5332497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Výdavky_2023_1HY!$C$59:$E$59</c:f>
              <c:strCache>
                <c:ptCount val="3"/>
                <c:pt idx="0">
                  <c:v>1HY 2023</c:v>
                </c:pt>
                <c:pt idx="1">
                  <c:v>1HY 2022</c:v>
                </c:pt>
                <c:pt idx="2">
                  <c:v>1HY 2021</c:v>
                </c:pt>
              </c:strCache>
            </c:strRef>
          </c:cat>
          <c:val>
            <c:numRef>
              <c:f>Výdavky_2023_1HY!$C$61:$E$61</c:f>
              <c:numCache>
                <c:formatCode>#\ ##0\ [$€-41B]</c:formatCode>
                <c:ptCount val="3"/>
                <c:pt idx="0" formatCode="#,##0">
                  <c:v>50204602</c:v>
                </c:pt>
                <c:pt idx="1">
                  <c:v>46099748</c:v>
                </c:pt>
                <c:pt idx="2" formatCode="#,##0">
                  <c:v>41265500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2D-AE40-AB98-80A9C5332497}"/>
            </c:ext>
          </c:extLst>
        </c:ser>
        <c:ser>
          <c:idx val="2"/>
          <c:order val="2"/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93 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8B2D-AE40-AB98-80A9C533249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87 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8B2D-AE40-AB98-80A9C533249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79 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8B2D-AE40-AB98-80A9C533249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64</a:t>
                    </a:r>
                    <a:r>
                      <a:rPr lang="en-US" baseline="0"/>
                      <a:t> mil.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8B2D-AE40-AB98-80A9C53324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Výdavky_2023_1HY!$C$59:$E$59</c:f>
              <c:strCache>
                <c:ptCount val="3"/>
                <c:pt idx="0">
                  <c:v>1HY 2023</c:v>
                </c:pt>
                <c:pt idx="1">
                  <c:v>1HY 2022</c:v>
                </c:pt>
                <c:pt idx="2">
                  <c:v>1HY 2021</c:v>
                </c:pt>
              </c:strCache>
            </c:strRef>
          </c:cat>
          <c:val>
            <c:numRef>
              <c:f>Výdavky_2023_1HY!$C$62:$E$62</c:f>
              <c:numCache>
                <c:formatCode>#\ ##0\ [$€-41B]</c:formatCode>
                <c:ptCount val="3"/>
                <c:pt idx="0" formatCode="#,##0">
                  <c:v>93087990</c:v>
                </c:pt>
                <c:pt idx="1">
                  <c:v>86894132</c:v>
                </c:pt>
                <c:pt idx="2" formatCode="#,##0">
                  <c:v>78692343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B2D-AE40-AB98-80A9C53324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6"/>
        <c:overlap val="84"/>
        <c:axId val="15148303"/>
        <c:axId val="15097551"/>
      </c:barChart>
      <c:catAx>
        <c:axId val="1514830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100"/>
        <c:noMultiLvlLbl val="0"/>
      </c:catAx>
      <c:valAx>
        <c:axId val="15097551"/>
        <c:scaling>
          <c:orientation val="minMax"/>
          <c:min val="5000000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1483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  <c:userShapes r:id="rId3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/>
              <a:t>Podiel programmatic display</a:t>
            </a:r>
            <a:r>
              <a:rPr lang="sk-SK" sz="1200" baseline="0"/>
              <a:t> na celkovom display </a:t>
            </a:r>
            <a:br>
              <a:rPr lang="sk-SK" sz="1200" baseline="0"/>
            </a:br>
            <a:r>
              <a:rPr lang="sk-SK" sz="1200" baseline="0"/>
              <a:t>v 1HY 2023</a:t>
            </a:r>
          </a:p>
          <a:p>
            <a:pPr>
              <a:defRPr sz="1200"/>
            </a:pPr>
            <a:endParaRPr lang="sk-SK" sz="1200"/>
          </a:p>
        </c:rich>
      </c:tx>
      <c:layout>
        <c:manualLayout>
          <c:xMode val="edge"/>
          <c:yMode val="edge"/>
          <c:x val="0.1490879246236806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41790924895261261"/>
          <c:y val="0.20149290594757222"/>
          <c:w val="0.36911266939417392"/>
          <c:h val="0.70668693902825563"/>
        </c:manualLayout>
      </c:layout>
      <c:doughnutChart>
        <c:varyColors val="1"/>
        <c:ser>
          <c:idx val="0"/>
          <c:order val="0"/>
          <c:spPr>
            <a:solidFill>
              <a:srgbClr val="BA61B9"/>
            </a:solidFill>
          </c:spPr>
          <c:dPt>
            <c:idx val="0"/>
            <c:bubble3D val="0"/>
            <c:spPr>
              <a:solidFill>
                <a:srgbClr val="9CC3D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501-2F45-9A87-F6BA425807C1}"/>
              </c:ext>
            </c:extLst>
          </c:dPt>
          <c:dPt>
            <c:idx val="1"/>
            <c:bubble3D val="0"/>
            <c:spPr>
              <a:solidFill>
                <a:srgbClr val="BA61B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501-2F45-9A87-F6BA425807C1}"/>
              </c:ext>
            </c:extLst>
          </c:dPt>
          <c:dLbls>
            <c:dLbl>
              <c:idx val="0"/>
              <c:layout>
                <c:manualLayout>
                  <c:x val="0.12571369261507739"/>
                  <c:y val="-8.33333333333333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21%, 11mil.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626324433779035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4501-2F45-9A87-F6BA425807C1}"/>
                </c:ext>
              </c:extLst>
            </c:dLbl>
            <c:dLbl>
              <c:idx val="1"/>
              <c:layout>
                <c:manualLayout>
                  <c:x val="-0.14035994806537766"/>
                  <c:y val="0.1018518518518518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79%, 40</a:t>
                    </a:r>
                    <a:r>
                      <a:rPr lang="en-US" baseline="0"/>
                      <a:t> </a:t>
                    </a:r>
                    <a:r>
                      <a:rPr lang="en-US"/>
                      <a:t>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649907403759013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4501-2F45-9A87-F6BA425807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Výdavky_2023_1HY!$B$31:$B$32</c:f>
              <c:strCache>
                <c:ptCount val="2"/>
                <c:pt idx="0">
                  <c:v>Non-programmatic display</c:v>
                </c:pt>
                <c:pt idx="1">
                  <c:v>Programmatic display</c:v>
                </c:pt>
              </c:strCache>
            </c:strRef>
          </c:cat>
          <c:val>
            <c:numRef>
              <c:f>Výdavky_2023_1HY!$C$31:$C$32</c:f>
              <c:numCache>
                <c:formatCode>#\ ##0\ "€"</c:formatCode>
                <c:ptCount val="2"/>
                <c:pt idx="0">
                  <c:v>10928918.315773413</c:v>
                </c:pt>
                <c:pt idx="1">
                  <c:v>40353929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501-2F45-9A87-F6BA42580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l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/>
              <a:t>2022 - Podiel programmatic display</a:t>
            </a:r>
            <a:r>
              <a:rPr lang="sk-SK" sz="1200" b="1" baseline="0"/>
              <a:t> na celkovom display </a:t>
            </a:r>
            <a:br>
              <a:rPr lang="sk-SK" sz="1200" b="1" baseline="0"/>
            </a:br>
            <a:endParaRPr lang="sk-SK" sz="1200" b="1"/>
          </a:p>
        </c:rich>
      </c:tx>
      <c:layout>
        <c:manualLayout>
          <c:xMode val="edge"/>
          <c:yMode val="edge"/>
          <c:x val="0.19385397612688815"/>
          <c:y val="3.91931384892140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41790924895261261"/>
          <c:y val="0.20149290594757222"/>
          <c:w val="0.36911266939417392"/>
          <c:h val="0.70668693902825563"/>
        </c:manualLayout>
      </c:layout>
      <c:doughnutChart>
        <c:varyColors val="1"/>
        <c:ser>
          <c:idx val="0"/>
          <c:order val="0"/>
          <c:spPr>
            <a:solidFill>
              <a:srgbClr val="BA61B9"/>
            </a:solidFill>
          </c:spPr>
          <c:dPt>
            <c:idx val="0"/>
            <c:bubble3D val="0"/>
            <c:spPr>
              <a:solidFill>
                <a:srgbClr val="9CC3D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31D-6A41-9983-E8FB81B9A151}"/>
              </c:ext>
            </c:extLst>
          </c:dPt>
          <c:dPt>
            <c:idx val="1"/>
            <c:bubble3D val="0"/>
            <c:spPr>
              <a:solidFill>
                <a:srgbClr val="BA61B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31D-6A41-9983-E8FB81B9A151}"/>
              </c:ext>
            </c:extLst>
          </c:dPt>
          <c:dLbls>
            <c:dLbl>
              <c:idx val="0"/>
              <c:layout>
                <c:manualLayout>
                  <c:x val="0.12571369261507739"/>
                  <c:y val="-8.33333333333333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20%, 21mil.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626324433779035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F31D-6A41-9983-E8FB81B9A151}"/>
                </c:ext>
              </c:extLst>
            </c:dLbl>
            <c:dLbl>
              <c:idx val="1"/>
              <c:layout>
                <c:manualLayout>
                  <c:x val="-0.14035994806537766"/>
                  <c:y val="0.1018518518518518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80%, 86mil.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649907403759013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F31D-6A41-9983-E8FB81B9A15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Výdavky_2022_full_year!$B$31:$B$32</c:f>
              <c:strCache>
                <c:ptCount val="2"/>
                <c:pt idx="0">
                  <c:v>Non-programmatic display</c:v>
                </c:pt>
                <c:pt idx="1">
                  <c:v>Programmatic display</c:v>
                </c:pt>
              </c:strCache>
            </c:strRef>
          </c:cat>
          <c:val>
            <c:numRef>
              <c:f>Výdavky_2022_full_year!$E$31:$E$32</c:f>
              <c:numCache>
                <c:formatCode>#\ ##0\ "€"</c:formatCode>
                <c:ptCount val="2"/>
                <c:pt idx="0">
                  <c:v>21193695.526428089</c:v>
                </c:pt>
                <c:pt idx="1">
                  <c:v>86409865.473571911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1D-6A41-9983-E8FB81B9A1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4.0340682784541899E-2"/>
          <c:y val="0.50890586995224674"/>
          <c:w val="0.29803023092676795"/>
          <c:h val="0.121380979118365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 baseline="0"/>
              <a:t>2022 - </a:t>
            </a:r>
            <a:r>
              <a:rPr lang="sk-SK" sz="1200" b="1" i="0" u="none" strike="noStrike" baseline="0">
                <a:effectLst/>
              </a:rPr>
              <a:t>Podiel video display na celkovom display </a:t>
            </a:r>
            <a:endParaRPr lang="sk-SK" sz="1200" b="1"/>
          </a:p>
        </c:rich>
      </c:tx>
      <c:layout>
        <c:manualLayout>
          <c:xMode val="edge"/>
          <c:yMode val="edge"/>
          <c:x val="0.19302669097458147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3232FF"/>
            </a:solidFill>
          </c:spPr>
          <c:dPt>
            <c:idx val="0"/>
            <c:bubble3D val="0"/>
            <c:spPr>
              <a:solidFill>
                <a:srgbClr val="C7C1C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73B-184A-B582-175B450EEA4E}"/>
              </c:ext>
            </c:extLst>
          </c:dPt>
          <c:dPt>
            <c:idx val="1"/>
            <c:bubble3D val="0"/>
            <c:spPr>
              <a:solidFill>
                <a:srgbClr val="3232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73B-184A-B582-175B450EEA4E}"/>
              </c:ext>
            </c:extLst>
          </c:dPt>
          <c:dLbls>
            <c:dLbl>
              <c:idx val="0"/>
              <c:layout>
                <c:manualLayout>
                  <c:x val="0.12571369261507739"/>
                  <c:y val="-8.33333333333333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63%, 68mil.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626324433779035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573B-184A-B582-175B450EEA4E}"/>
                </c:ext>
              </c:extLst>
            </c:dLbl>
            <c:dLbl>
              <c:idx val="1"/>
              <c:layout>
                <c:manualLayout>
                  <c:x val="-0.14035994806537766"/>
                  <c:y val="0.1018518518518518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37%, 39mil.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649907403759013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573B-184A-B582-175B450EEA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Výdavky_2022_full_year!$B$43:$B$44</c:f>
              <c:strCache>
                <c:ptCount val="2"/>
                <c:pt idx="0">
                  <c:v>Non-video display</c:v>
                </c:pt>
                <c:pt idx="1">
                  <c:v>Video display</c:v>
                </c:pt>
              </c:strCache>
            </c:strRef>
          </c:cat>
          <c:val>
            <c:numRef>
              <c:f>Výdavky_2022_full_year!$E$43:$E$44</c:f>
              <c:numCache>
                <c:formatCode>#\ ##0\ "€"</c:formatCode>
                <c:ptCount val="2"/>
                <c:pt idx="0">
                  <c:v>68209725</c:v>
                </c:pt>
                <c:pt idx="1">
                  <c:v>39393836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73B-184A-B582-175B450EE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0.15346367676062925"/>
          <c:y val="0.79409864563054811"/>
          <c:w val="0.192564428300082"/>
          <c:h val="0.124335344933153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>
                <a:latin typeface="Arial" panose="020B0604020202020204" pitchFamily="34" charset="0"/>
                <a:cs typeface="Arial" panose="020B0604020202020204" pitchFamily="34" charset="0"/>
              </a:rPr>
              <a:t>Vývoj výdavkov do internetovej reklamy</a:t>
            </a:r>
            <a:r>
              <a:rPr lang="sk-SK" sz="1200" b="1" baseline="0">
                <a:latin typeface="Arial" panose="020B0604020202020204" pitchFamily="34" charset="0"/>
                <a:cs typeface="Arial" panose="020B0604020202020204" pitchFamily="34" charset="0"/>
              </a:rPr>
              <a:t> 2020 - 2022</a:t>
            </a:r>
            <a:endParaRPr lang="sk-SK" sz="12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1495810248594421"/>
          <c:y val="3.70369147182196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189mil.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710A-D54D-B375-AC4D6E3035D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184mil.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710A-D54D-B375-AC4D6E3035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140mil.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710A-D54D-B375-AC4D6E3035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Výdavky_2022_full_year!$C$50:$E$50</c:f>
              <c:numCache>
                <c:formatCode>General</c:formatCode>
                <c:ptCount val="3"/>
                <c:pt idx="0">
                  <c:v>2022</c:v>
                </c:pt>
                <c:pt idx="1">
                  <c:v>2021</c:v>
                </c:pt>
                <c:pt idx="2">
                  <c:v>2020</c:v>
                </c:pt>
              </c:numCache>
            </c:numRef>
          </c:cat>
          <c:val>
            <c:numRef>
              <c:f>Výdavky_2022_full_year!$C$59:$E$59</c:f>
              <c:numCache>
                <c:formatCode>#\ ##0\ [$€-41B]</c:formatCode>
                <c:ptCount val="3"/>
                <c:pt idx="0" formatCode="#\ ##0\ &quot;€&quot;">
                  <c:v>189038955</c:v>
                </c:pt>
                <c:pt idx="1">
                  <c:v>184421252</c:v>
                </c:pt>
                <c:pt idx="2" formatCode="#,##0">
                  <c:v>140063453.72919118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0A-D54D-B375-AC4D6E3035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4"/>
        <c:overlap val="84"/>
        <c:axId val="15148303"/>
        <c:axId val="15097551"/>
      </c:barChart>
      <c:catAx>
        <c:axId val="1514830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100"/>
        <c:noMultiLvlLbl val="0"/>
      </c:catAx>
      <c:valAx>
        <c:axId val="15097551"/>
        <c:scaling>
          <c:orientation val="minMax"/>
          <c:min val="5000000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1483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  <c:userShapes r:id="rId3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>
                <a:latin typeface="Arial" panose="020B0604020202020204" pitchFamily="34" charset="0"/>
                <a:cs typeface="Arial" panose="020B0604020202020204" pitchFamily="34" charset="0"/>
              </a:rPr>
              <a:t>Vývoj výdavkov do platforiem</a:t>
            </a:r>
            <a:r>
              <a:rPr lang="sk-SK" sz="1200" b="1" baseline="0">
                <a:latin typeface="Arial" panose="020B0604020202020204" pitchFamily="34" charset="0"/>
                <a:cs typeface="Arial" panose="020B0604020202020204" pitchFamily="34" charset="0"/>
              </a:rPr>
              <a:t> 2020 - 2022</a:t>
            </a:r>
            <a:endParaRPr lang="sk-SK" sz="12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2228402316983814"/>
          <c:y val="1.377489079045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18280457276545148"/>
          <c:y val="0.14815233218774873"/>
          <c:w val="0.7976415218712164"/>
          <c:h val="0.6335899589570167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Výdavky_2022_full_year!$E$61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9CC3D7"/>
            </a:solidFill>
            <a:ln>
              <a:noFill/>
            </a:ln>
            <a:effectLst/>
          </c:spPr>
          <c:invertIfNegative val="0"/>
          <c:cat>
            <c:strRef>
              <c:f>Výdavky_2022_full_year!$B$62:$B$63</c:f>
              <c:strCache>
                <c:ptCount val="2"/>
                <c:pt idx="0">
                  <c:v>Desktop</c:v>
                </c:pt>
                <c:pt idx="1">
                  <c:v>Mobil</c:v>
                </c:pt>
              </c:strCache>
            </c:strRef>
          </c:cat>
          <c:val>
            <c:numRef>
              <c:f>Výdavky_2022_full_year!$E$62:$E$63</c:f>
              <c:numCache>
                <c:formatCode>#,##0</c:formatCode>
                <c:ptCount val="2"/>
                <c:pt idx="0">
                  <c:v>69898949</c:v>
                </c:pt>
                <c:pt idx="1">
                  <c:v>70164505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F1-924B-A7D9-619CE98CB730}"/>
            </c:ext>
          </c:extLst>
        </c:ser>
        <c:ser>
          <c:idx val="0"/>
          <c:order val="1"/>
          <c:tx>
            <c:strRef>
              <c:f>Výdavky_2022_full_year!$D$61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BA61B9"/>
            </a:solidFill>
            <a:ln>
              <a:noFill/>
            </a:ln>
            <a:effectLst/>
          </c:spPr>
          <c:invertIfNegative val="0"/>
          <c:cat>
            <c:strRef>
              <c:f>Výdavky_2022_full_year!$B$62:$B$63</c:f>
              <c:strCache>
                <c:ptCount val="2"/>
                <c:pt idx="0">
                  <c:v>Desktop</c:v>
                </c:pt>
                <c:pt idx="1">
                  <c:v>Mobil</c:v>
                </c:pt>
              </c:strCache>
            </c:strRef>
          </c:cat>
          <c:val>
            <c:numRef>
              <c:f>Výdavky_2022_full_year!$D$62:$D$63</c:f>
              <c:numCache>
                <c:formatCode>#\ ##0\ [$€-41B]</c:formatCode>
                <c:ptCount val="2"/>
                <c:pt idx="0">
                  <c:v>85280496</c:v>
                </c:pt>
                <c:pt idx="1">
                  <c:v>99140756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F1-924B-A7D9-619CE98CB730}"/>
            </c:ext>
          </c:extLst>
        </c:ser>
        <c:ser>
          <c:idx val="2"/>
          <c:order val="2"/>
          <c:tx>
            <c:strRef>
              <c:f>Výdavky_2022_full_year!$C$61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6.8438668771662547E-2"/>
                  <c:y val="-4.470261672222814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87mil.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81F1-924B-A7D9-619CE98CB730}"/>
                </c:ext>
              </c:extLst>
            </c:dLbl>
            <c:dLbl>
              <c:idx val="1"/>
              <c:layout>
                <c:manualLayout>
                  <c:x val="4.6440525237913685E-2"/>
                  <c:y val="-3.576209337778251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102mil.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81F1-924B-A7D9-619CE98CB73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Výdavky_2022_full_year!$B$62:$B$63</c:f>
              <c:strCache>
                <c:ptCount val="2"/>
                <c:pt idx="0">
                  <c:v>Desktop</c:v>
                </c:pt>
                <c:pt idx="1">
                  <c:v>Mobil</c:v>
                </c:pt>
              </c:strCache>
            </c:strRef>
          </c:cat>
          <c:val>
            <c:numRef>
              <c:f>Výdavky_2022_full_year!$C$62:$C$63</c:f>
              <c:numCache>
                <c:formatCode>#\ ##0\ [$€-41B]</c:formatCode>
                <c:ptCount val="2"/>
                <c:pt idx="0">
                  <c:v>86688837.833245188</c:v>
                </c:pt>
                <c:pt idx="1">
                  <c:v>102350117.1594229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1F1-924B-A7D9-619CE98C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4"/>
        <c:overlap val="-12"/>
        <c:axId val="15148303"/>
        <c:axId val="15097551"/>
      </c:barChart>
      <c:catAx>
        <c:axId val="15148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100"/>
        <c:noMultiLvlLbl val="0"/>
      </c:catAx>
      <c:valAx>
        <c:axId val="15097551"/>
        <c:scaling>
          <c:orientation val="minMax"/>
          <c:min val="5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148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 b="1">
                <a:latin typeface="Arial" panose="020B0604020202020204" pitchFamily="34" charset="0"/>
                <a:cs typeface="Arial" panose="020B0604020202020204" pitchFamily="34" charset="0"/>
              </a:rPr>
              <a:t>Vývoj výdavkov do formátov</a:t>
            </a:r>
            <a:r>
              <a:rPr lang="sk-SK" sz="1200" b="1" baseline="0">
                <a:latin typeface="Arial" panose="020B0604020202020204" pitchFamily="34" charset="0"/>
                <a:cs typeface="Arial" panose="020B0604020202020204" pitchFamily="34" charset="0"/>
              </a:rPr>
              <a:t> reklamy 2020 - 2022</a:t>
            </a:r>
            <a:endParaRPr lang="sk-SK" sz="12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9243602600117277"/>
          <c:y val="1.6662269613419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1574893548753668"/>
          <c:y val="0.10990099192725319"/>
          <c:w val="0.81657092924715036"/>
          <c:h val="0.6671974988544945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Výdavky_2022_full_year!$E$50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BA61B9"/>
            </a:solidFill>
            <a:ln>
              <a:noFill/>
            </a:ln>
            <a:effectLst/>
          </c:spPr>
          <c:invertIfNegative val="0"/>
          <c:cat>
            <c:strRef>
              <c:f>Výdavky_2022_full_year!$B$51:$B$56</c:f>
              <c:strCache>
                <c:ptCount val="6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Výdavky_2022_full_year!$E$51:$E$56</c:f>
              <c:numCache>
                <c:formatCode>#,##0</c:formatCode>
                <c:ptCount val="6"/>
                <c:pt idx="0">
                  <c:v>55211440.0437392</c:v>
                </c:pt>
                <c:pt idx="1">
                  <c:v>30268701.685451999</c:v>
                </c:pt>
                <c:pt idx="2">
                  <c:v>28887354</c:v>
                </c:pt>
                <c:pt idx="3">
                  <c:v>16495648</c:v>
                </c:pt>
                <c:pt idx="4">
                  <c:v>6963053</c:v>
                </c:pt>
                <c:pt idx="5">
                  <c:v>2237257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7B-CC49-B86B-A63C96AF34B5}"/>
            </c:ext>
          </c:extLst>
        </c:ser>
        <c:ser>
          <c:idx val="2"/>
          <c:order val="1"/>
          <c:tx>
            <c:strRef>
              <c:f>Výdavky_2022_full_year!$D$50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9CC3D7"/>
            </a:solidFill>
            <a:ln>
              <a:noFill/>
            </a:ln>
            <a:effectLst/>
          </c:spPr>
          <c:invertIfNegative val="0"/>
          <c:cat>
            <c:strRef>
              <c:f>Výdavky_2022_full_year!$B$51:$B$56</c:f>
              <c:strCache>
                <c:ptCount val="6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Výdavky_2022_full_year!$D$51:$D$56</c:f>
              <c:numCache>
                <c:formatCode>#\ ##0\ [$€-41B]</c:formatCode>
                <c:ptCount val="6"/>
                <c:pt idx="0">
                  <c:v>69962777</c:v>
                </c:pt>
                <c:pt idx="1">
                  <c:v>40187709</c:v>
                </c:pt>
                <c:pt idx="2">
                  <c:v>39759061</c:v>
                </c:pt>
                <c:pt idx="3">
                  <c:v>20526521</c:v>
                </c:pt>
                <c:pt idx="4">
                  <c:v>10283778</c:v>
                </c:pt>
                <c:pt idx="5">
                  <c:v>3701406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07B-CC49-B86B-A63C96AF34B5}"/>
            </c:ext>
          </c:extLst>
        </c:ser>
        <c:ser>
          <c:idx val="0"/>
          <c:order val="2"/>
          <c:tx>
            <c:strRef>
              <c:f>Výdavky_2022_full_year!$C$50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8297871866344918E-2"/>
                  <c:y val="-1.00503758603161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68mil.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607B-CC49-B86B-A63C96AF34B5}"/>
                </c:ext>
              </c:extLst>
            </c:dLbl>
            <c:dLbl>
              <c:idx val="1"/>
              <c:layout>
                <c:manualLayout>
                  <c:x val="2.3581559888620333E-3"/>
                  <c:y val="-2.01007517206322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41mil.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607B-CC49-B86B-A63C96AF34B5}"/>
                </c:ext>
              </c:extLst>
            </c:dLbl>
            <c:dLbl>
              <c:idx val="2"/>
              <c:layout>
                <c:manualLayout>
                  <c:x val="1.4148935933172372E-2"/>
                  <c:y val="-6.7002505735440868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39mil.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607B-CC49-B86B-A63C96AF34B5}"/>
                </c:ext>
              </c:extLst>
            </c:dLbl>
            <c:dLbl>
              <c:idx val="3"/>
              <c:layout>
                <c:manualLayout>
                  <c:x val="1.4148935933172372E-2"/>
                  <c:y val="-1.340050114708817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23mil.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607B-CC49-B86B-A63C96AF34B5}"/>
                </c:ext>
              </c:extLst>
            </c:dLbl>
            <c:dLbl>
              <c:idx val="4"/>
              <c:layout>
                <c:manualLayout>
                  <c:x val="1.4148935933172459E-2"/>
                  <c:y val="-2.01007517206322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10mil.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607B-CC49-B86B-A63C96AF34B5}"/>
                </c:ext>
              </c:extLst>
            </c:dLbl>
            <c:dLbl>
              <c:idx val="5"/>
              <c:layout>
                <c:manualLayout>
                  <c:x val="7.0744679665862295E-3"/>
                  <c:y val="-1.34005011470882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7mil.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607B-CC49-B86B-A63C96AF34B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Výdavky_2022_full_year!$B$51:$B$56</c:f>
              <c:strCache>
                <c:ptCount val="6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Výdavky_2022_full_year!$C$51:$C$56</c:f>
              <c:numCache>
                <c:formatCode>#\ ##0\ "€"</c:formatCode>
                <c:ptCount val="6"/>
                <c:pt idx="0">
                  <c:v>68209725</c:v>
                </c:pt>
                <c:pt idx="1">
                  <c:v>41037339</c:v>
                </c:pt>
                <c:pt idx="2">
                  <c:v>39393836</c:v>
                </c:pt>
                <c:pt idx="3">
                  <c:v>22961871</c:v>
                </c:pt>
                <c:pt idx="4">
                  <c:v>10158251</c:v>
                </c:pt>
                <c:pt idx="5">
                  <c:v>7277933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07B-CC49-B86B-A63C96AF34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1"/>
        <c:overlap val="-15"/>
        <c:axId val="15148303"/>
        <c:axId val="15097551"/>
      </c:barChart>
      <c:catAx>
        <c:axId val="15148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100"/>
        <c:noMultiLvlLbl val="0"/>
      </c:catAx>
      <c:valAx>
        <c:axId val="1509755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148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b="1"/>
              <a:t>2022 - % rastu reklamných formátov</a:t>
            </a:r>
          </a:p>
        </c:rich>
      </c:tx>
      <c:layout>
        <c:manualLayout>
          <c:xMode val="edge"/>
          <c:yMode val="edge"/>
          <c:x val="0.18265704738330499"/>
          <c:y val="3.55372697220953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3.1413512947847097E-2"/>
          <c:y val="0.10970779220779221"/>
          <c:w val="0.94683867039595104"/>
          <c:h val="0.785356887207280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Výdavky_2022_full_year!$F$174:$F$179</c:f>
              <c:strCache>
                <c:ptCount val="6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Digitálna audio reklama</c:v>
                </c:pt>
              </c:strCache>
            </c:strRef>
          </c:cat>
          <c:val>
            <c:numRef>
              <c:f>Výdavky_2022_full_year!$G$174:$G$179</c:f>
              <c:numCache>
                <c:formatCode>0%</c:formatCode>
                <c:ptCount val="6"/>
                <c:pt idx="0">
                  <c:v>-2.5056924198420538E-2</c:v>
                </c:pt>
                <c:pt idx="1">
                  <c:v>2.1141538573398178E-2</c:v>
                </c:pt>
                <c:pt idx="2">
                  <c:v>-9.1859563785975373E-3</c:v>
                </c:pt>
                <c:pt idx="3">
                  <c:v>0.11864407027376922</c:v>
                </c:pt>
                <c:pt idx="4">
                  <c:v>-1.2206311727071539E-2</c:v>
                </c:pt>
                <c:pt idx="5">
                  <c:v>0.46457817679126778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165-6A4A-968B-A0E86D8079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overlap val="100"/>
        <c:axId val="15148303"/>
        <c:axId val="15097551"/>
      </c:barChart>
      <c:catAx>
        <c:axId val="15148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100"/>
        <c:noMultiLvlLbl val="0"/>
      </c:catAx>
      <c:valAx>
        <c:axId val="15097551"/>
        <c:scaling>
          <c:orientation val="minMax"/>
          <c:min val="0"/>
        </c:scaling>
        <c:delete val="1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crossAx val="15148303"/>
        <c:crosses val="max"/>
        <c:crossBetween val="between"/>
      </c:valAx>
      <c:spPr>
        <a:noFill/>
        <a:ln w="9525"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>
                <a:latin typeface="Arial" panose="020B0604020202020204" pitchFamily="34" charset="0"/>
                <a:cs typeface="Arial" panose="020B0604020202020204" pitchFamily="34" charset="0"/>
              </a:rPr>
              <a:t>Vývoj výdavkov do formátov</a:t>
            </a:r>
            <a:r>
              <a:rPr lang="sk-SK" sz="1200" baseline="0">
                <a:latin typeface="Arial" panose="020B0604020202020204" pitchFamily="34" charset="0"/>
                <a:cs typeface="Arial" panose="020B0604020202020204" pitchFamily="34" charset="0"/>
              </a:rPr>
              <a:t> reklamy 1HY 2019 - 1HY 2022</a:t>
            </a:r>
            <a:endParaRPr lang="sk-SK" sz="120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491706702007325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5.1254580351444555E-2"/>
          <c:y val="0.11143060130402337"/>
          <c:w val="0.80248030494201061"/>
          <c:h val="0.68558700173667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Výdavky_2022_1HY!$F$50</c:f>
              <c:strCache>
                <c:ptCount val="1"/>
                <c:pt idx="0">
                  <c:v>1HY 2019</c:v>
                </c:pt>
              </c:strCache>
            </c:strRef>
          </c:tx>
          <c:spPr>
            <a:solidFill>
              <a:srgbClr val="C7C1C2"/>
            </a:solidFill>
            <a:ln>
              <a:noFill/>
            </a:ln>
            <a:effectLst/>
          </c:spPr>
          <c:invertIfNegative val="0"/>
          <c:cat>
            <c:strRef>
              <c:f>Výdavky_2022_1HY!$B$51:$B$55</c:f>
              <c:strCache>
                <c:ptCount val="5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</c:strCache>
            </c:strRef>
          </c:cat>
          <c:val>
            <c:numRef>
              <c:f>Výdavky_2022_1HY!$F$51:$F$55</c:f>
              <c:numCache>
                <c:formatCode>#\ ##0\ [$€-41B]</c:formatCode>
                <c:ptCount val="5"/>
                <c:pt idx="0">
                  <c:v>26122051.694618609</c:v>
                </c:pt>
                <c:pt idx="1">
                  <c:v>14602861.782</c:v>
                </c:pt>
                <c:pt idx="2">
                  <c:v>10629730.093798114</c:v>
                </c:pt>
                <c:pt idx="3">
                  <c:v>9130513.7880000025</c:v>
                </c:pt>
                <c:pt idx="4">
                  <c:v>2598781.8089999999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D7-3345-A141-1951B954CE85}"/>
            </c:ext>
          </c:extLst>
        </c:ser>
        <c:ser>
          <c:idx val="1"/>
          <c:order val="1"/>
          <c:tx>
            <c:strRef>
              <c:f>Výdavky_2022_1HY!$E$50</c:f>
              <c:strCache>
                <c:ptCount val="1"/>
                <c:pt idx="0">
                  <c:v>1HY 2020</c:v>
                </c:pt>
              </c:strCache>
            </c:strRef>
          </c:tx>
          <c:spPr>
            <a:solidFill>
              <a:srgbClr val="9CC3D7"/>
            </a:solidFill>
            <a:ln>
              <a:noFill/>
            </a:ln>
            <a:effectLst/>
          </c:spPr>
          <c:invertIfNegative val="0"/>
          <c:cat>
            <c:strRef>
              <c:f>Výdavky_2022_1HY!$B$51:$B$55</c:f>
              <c:strCache>
                <c:ptCount val="5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</c:strCache>
            </c:strRef>
          </c:cat>
          <c:val>
            <c:numRef>
              <c:f>Výdavky_2022_1HY!$E$51:$E$55</c:f>
              <c:numCache>
                <c:formatCode>#\ ##0\ "€"</c:formatCode>
                <c:ptCount val="5"/>
                <c:pt idx="0">
                  <c:v>24053984.895999998</c:v>
                </c:pt>
                <c:pt idx="1">
                  <c:v>13500758.810000001</c:v>
                </c:pt>
                <c:pt idx="2">
                  <c:v>12287378.794</c:v>
                </c:pt>
                <c:pt idx="3">
                  <c:v>8272290.4000000004</c:v>
                </c:pt>
                <c:pt idx="4">
                  <c:v>2599528.1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D7-3345-A141-1951B954CE85}"/>
            </c:ext>
          </c:extLst>
        </c:ser>
        <c:ser>
          <c:idx val="2"/>
          <c:order val="2"/>
          <c:tx>
            <c:strRef>
              <c:f>Výdavky_2022_1HY!$D$50</c:f>
              <c:strCache>
                <c:ptCount val="1"/>
                <c:pt idx="0">
                  <c:v>1HY 2021</c:v>
                </c:pt>
              </c:strCache>
            </c:strRef>
          </c:tx>
          <c:spPr>
            <a:solidFill>
              <a:srgbClr val="3232FF"/>
            </a:solidFill>
            <a:ln>
              <a:noFill/>
            </a:ln>
            <a:effectLst/>
          </c:spPr>
          <c:invertIfNegative val="0"/>
          <c:cat>
            <c:strRef>
              <c:f>Výdavky_2022_1HY!$B$51:$B$55</c:f>
              <c:strCache>
                <c:ptCount val="5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</c:strCache>
            </c:strRef>
          </c:cat>
          <c:val>
            <c:numRef>
              <c:f>Výdavky_2022_1HY!$D$51:$D$55</c:f>
              <c:numCache>
                <c:formatCode>#\ ##0\ "€"</c:formatCode>
                <c:ptCount val="5"/>
                <c:pt idx="0">
                  <c:v>30256737</c:v>
                </c:pt>
                <c:pt idx="1">
                  <c:v>17550986</c:v>
                </c:pt>
                <c:pt idx="2">
                  <c:v>16027187</c:v>
                </c:pt>
                <c:pt idx="3">
                  <c:v>9290618</c:v>
                </c:pt>
                <c:pt idx="4">
                  <c:v>4103694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8D7-3345-A141-1951B954CE85}"/>
            </c:ext>
          </c:extLst>
        </c:ser>
        <c:ser>
          <c:idx val="3"/>
          <c:order val="3"/>
          <c:tx>
            <c:strRef>
              <c:f>Výdavky_2022_1HY!$C$50</c:f>
              <c:strCache>
                <c:ptCount val="1"/>
                <c:pt idx="0">
                  <c:v>1HY 2022</c:v>
                </c:pt>
              </c:strCache>
            </c:strRef>
          </c:tx>
          <c:spPr>
            <a:solidFill>
              <a:srgbClr val="BA61B9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31 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48D7-3345-A141-1951B954CE8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19 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48D7-3345-A141-1951B954CE8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17 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48D7-3345-A141-1951B954CE8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12 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48D7-3345-A141-1951B954CE8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5 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48D7-3345-A141-1951B954CE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Výdavky_2022_1HY!$B$51:$B$55</c:f>
              <c:strCache>
                <c:ptCount val="5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</c:strCache>
            </c:strRef>
          </c:cat>
          <c:val>
            <c:numRef>
              <c:f>Výdavky_2022_1HY!$C$51:$C$55</c:f>
              <c:numCache>
                <c:formatCode>#\ ##0\ [$€-41B]</c:formatCode>
                <c:ptCount val="5"/>
                <c:pt idx="0">
                  <c:v>31331893</c:v>
                </c:pt>
                <c:pt idx="1">
                  <c:v>19306085</c:v>
                </c:pt>
                <c:pt idx="2">
                  <c:v>16715979</c:v>
                </c:pt>
                <c:pt idx="3">
                  <c:v>11706740</c:v>
                </c:pt>
                <c:pt idx="4">
                  <c:v>4568782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8D7-3345-A141-1951B954CE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6"/>
        <c:overlap val="-19"/>
        <c:axId val="15148303"/>
        <c:axId val="15097551"/>
      </c:barChart>
      <c:catAx>
        <c:axId val="15148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At val="0"/>
        <c:auto val="1"/>
        <c:lblAlgn val="ctr"/>
        <c:lblOffset val="100"/>
        <c:noMultiLvlLbl val="0"/>
      </c:catAx>
      <c:valAx>
        <c:axId val="15097551"/>
        <c:scaling>
          <c:orientation val="minMax"/>
          <c:min val="1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€&quot;* #,##0_);_(&quot;€&quot;* \(#,##0\);_(&quot;€&quot;* &quot;-&quot;_);_(@_)" sourceLinked="0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148303"/>
        <c:crosses val="autoZero"/>
        <c:crossBetween val="between"/>
        <c:majorUnit val="250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/>
              <a:t>Dosiahnuté rasty za jednotlivé</a:t>
            </a:r>
            <a:r>
              <a:rPr lang="sk-SK" sz="1200" baseline="0"/>
              <a:t> reklamné formáty 1HY 2019 - 1HY 2022</a:t>
            </a:r>
            <a:endParaRPr lang="sk-SK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5.9016404470101438E-2"/>
          <c:y val="0.22015776558435401"/>
          <c:w val="0.86267287602844123"/>
          <c:h val="0.747147007988915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Výdavky_2022_1HY!$B$51</c:f>
              <c:strCache>
                <c:ptCount val="1"/>
                <c:pt idx="0">
                  <c:v>Non video display</c:v>
                </c:pt>
              </c:strCache>
            </c:strRef>
          </c:tx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Výdavky_2022_1HY!$G$50:$I$50</c:f>
              <c:strCache>
                <c:ptCount val="3"/>
                <c:pt idx="0">
                  <c:v>2022/2021</c:v>
                </c:pt>
                <c:pt idx="1">
                  <c:v>2021/2020</c:v>
                </c:pt>
                <c:pt idx="2">
                  <c:v>2020/2019</c:v>
                </c:pt>
              </c:strCache>
            </c:strRef>
          </c:cat>
          <c:val>
            <c:numRef>
              <c:f>Výdavky_2022_1HY!$G$51:$I$51</c:f>
              <c:numCache>
                <c:formatCode>0%</c:formatCode>
                <c:ptCount val="3"/>
                <c:pt idx="0">
                  <c:v>3.5534433207387917E-2</c:v>
                </c:pt>
                <c:pt idx="1">
                  <c:v>0.25786796369991372</c:v>
                </c:pt>
                <c:pt idx="2">
                  <c:v>-7.9169386187404767E-2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B9-D041-B21F-69D9DFA121C6}"/>
            </c:ext>
          </c:extLst>
        </c:ser>
        <c:ser>
          <c:idx val="1"/>
          <c:order val="1"/>
          <c:tx>
            <c:strRef>
              <c:f>Výdavky_2022_1HY!$B$52</c:f>
              <c:strCache>
                <c:ptCount val="1"/>
                <c:pt idx="0">
                  <c:v>Paid for search</c:v>
                </c:pt>
              </c:strCache>
            </c:strRef>
          </c:tx>
          <c:spPr>
            <a:solidFill>
              <a:srgbClr val="9CC3D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Výdavky_2022_1HY!$G$50:$I$50</c:f>
              <c:strCache>
                <c:ptCount val="3"/>
                <c:pt idx="0">
                  <c:v>2022/2021</c:v>
                </c:pt>
                <c:pt idx="1">
                  <c:v>2021/2020</c:v>
                </c:pt>
                <c:pt idx="2">
                  <c:v>2020/2019</c:v>
                </c:pt>
              </c:strCache>
            </c:strRef>
          </c:cat>
          <c:val>
            <c:numRef>
              <c:f>Výdavky_2022_1HY!$G$52:$I$52</c:f>
              <c:numCache>
                <c:formatCode>0%</c:formatCode>
                <c:ptCount val="3"/>
                <c:pt idx="0">
                  <c:v>0.10000002279074227</c:v>
                </c:pt>
                <c:pt idx="1">
                  <c:v>0.29999996644633042</c:v>
                </c:pt>
                <c:pt idx="2">
                  <c:v>-7.5471711535234132E-2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9B9-D041-B21F-69D9DFA121C6}"/>
            </c:ext>
          </c:extLst>
        </c:ser>
        <c:ser>
          <c:idx val="2"/>
          <c:order val="2"/>
          <c:tx>
            <c:strRef>
              <c:f>Výdavky_2022_1HY!$B$53</c:f>
              <c:strCache>
                <c:ptCount val="1"/>
                <c:pt idx="0">
                  <c:v>Video display</c:v>
                </c:pt>
              </c:strCache>
            </c:strRef>
          </c:tx>
          <c:spPr>
            <a:solidFill>
              <a:srgbClr val="C7C1C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Výdavky_2022_1HY!$G$50:$I$50</c:f>
              <c:strCache>
                <c:ptCount val="3"/>
                <c:pt idx="0">
                  <c:v>2022/2021</c:v>
                </c:pt>
                <c:pt idx="1">
                  <c:v>2021/2020</c:v>
                </c:pt>
                <c:pt idx="2">
                  <c:v>2020/2019</c:v>
                </c:pt>
              </c:strCache>
            </c:strRef>
          </c:cat>
          <c:val>
            <c:numRef>
              <c:f>Výdavky_2022_1HY!$G$53:$I$53</c:f>
              <c:numCache>
                <c:formatCode>0%</c:formatCode>
                <c:ptCount val="3"/>
                <c:pt idx="0">
                  <c:v>4.2976474911037066E-2</c:v>
                </c:pt>
                <c:pt idx="1">
                  <c:v>0.30436175759684159</c:v>
                </c:pt>
                <c:pt idx="2">
                  <c:v>0.15594457108266901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9B9-D041-B21F-69D9DFA121C6}"/>
            </c:ext>
          </c:extLst>
        </c:ser>
        <c:ser>
          <c:idx val="3"/>
          <c:order val="3"/>
          <c:tx>
            <c:strRef>
              <c:f>Výdavky_2022_1HY!$B$54</c:f>
              <c:strCache>
                <c:ptCount val="1"/>
                <c:pt idx="0">
                  <c:v>Classifieds and directories</c:v>
                </c:pt>
              </c:strCache>
            </c:strRef>
          </c:tx>
          <c:spPr>
            <a:solidFill>
              <a:srgbClr val="BA61B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Výdavky_2022_1HY!$G$50:$I$50</c:f>
              <c:strCache>
                <c:ptCount val="3"/>
                <c:pt idx="0">
                  <c:v>2022/2021</c:v>
                </c:pt>
                <c:pt idx="1">
                  <c:v>2021/2020</c:v>
                </c:pt>
                <c:pt idx="2">
                  <c:v>2020/2019</c:v>
                </c:pt>
              </c:strCache>
            </c:strRef>
          </c:cat>
          <c:val>
            <c:numRef>
              <c:f>Výdavky_2022_1HY!$G$54:$I$54</c:f>
              <c:numCache>
                <c:formatCode>0%</c:formatCode>
                <c:ptCount val="3"/>
                <c:pt idx="0">
                  <c:v>0.26006041793990464</c:v>
                </c:pt>
                <c:pt idx="1">
                  <c:v>0.12310104587237403</c:v>
                </c:pt>
                <c:pt idx="2">
                  <c:v>-9.3995081539435699E-2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9B9-D041-B21F-69D9DFA121C6}"/>
            </c:ext>
          </c:extLst>
        </c:ser>
        <c:ser>
          <c:idx val="4"/>
          <c:order val="4"/>
          <c:tx>
            <c:strRef>
              <c:f>Výdavky_2022_1HY!$B$55</c:f>
              <c:strCache>
                <c:ptCount val="1"/>
                <c:pt idx="0">
                  <c:v>Native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2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039134759042485"/>
                      <c:h val="9.01793790715445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E-19B9-D041-B21F-69D9DFA121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Výdavky_2022_1HY!$G$50:$I$50</c:f>
              <c:strCache>
                <c:ptCount val="3"/>
                <c:pt idx="0">
                  <c:v>2022/2021</c:v>
                </c:pt>
                <c:pt idx="1">
                  <c:v>2021/2020</c:v>
                </c:pt>
                <c:pt idx="2">
                  <c:v>2020/2019</c:v>
                </c:pt>
              </c:strCache>
            </c:strRef>
          </c:cat>
          <c:val>
            <c:numRef>
              <c:f>Výdavky_2022_1HY!$G$55:$I$55</c:f>
              <c:numCache>
                <c:formatCode>0%</c:formatCode>
                <c:ptCount val="3"/>
                <c:pt idx="0">
                  <c:v>0.1133339864034697</c:v>
                </c:pt>
                <c:pt idx="1">
                  <c:v>0.5786303675655593</c:v>
                </c:pt>
                <c:pt idx="2" formatCode="0.00%">
                  <c:v>2.8716954898477809E-4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9B9-D041-B21F-69D9DFA12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95"/>
        <c:overlap val="-25"/>
        <c:axId val="15148303"/>
        <c:axId val="15097551"/>
      </c:barChart>
      <c:catAx>
        <c:axId val="15148303"/>
        <c:scaling>
          <c:orientation val="maxMin"/>
        </c:scaling>
        <c:delete val="0"/>
        <c:axPos val="b"/>
        <c:numFmt formatCode="General" sourceLinked="1"/>
        <c:majorTickMark val="out"/>
        <c:minorTickMark val="out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0"/>
        <c:tickLblSkip val="1"/>
        <c:tickMarkSkip val="2"/>
        <c:noMultiLvlLbl val="0"/>
      </c:catAx>
      <c:valAx>
        <c:axId val="15097551"/>
        <c:scaling>
          <c:orientation val="minMax"/>
        </c:scaling>
        <c:delete val="0"/>
        <c:axPos val="r"/>
        <c:numFmt formatCode="0%" sourceLinked="0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148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/>
              <a:t>Podiel programmatic display</a:t>
            </a:r>
            <a:r>
              <a:rPr lang="sk-SK" sz="1200" baseline="0"/>
              <a:t> na celkovom display </a:t>
            </a:r>
            <a:br>
              <a:rPr lang="sk-SK" sz="1200" baseline="0"/>
            </a:br>
            <a:r>
              <a:rPr lang="sk-SK" sz="1200" baseline="0"/>
              <a:t>v 1HY 2022</a:t>
            </a:r>
          </a:p>
          <a:p>
            <a:pPr>
              <a:defRPr sz="1200"/>
            </a:pPr>
            <a:endParaRPr lang="sk-SK" sz="1200"/>
          </a:p>
        </c:rich>
      </c:tx>
      <c:layout>
        <c:manualLayout>
          <c:xMode val="edge"/>
          <c:yMode val="edge"/>
          <c:x val="0.1490879246236806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41790924895261261"/>
          <c:y val="0.20149290594757222"/>
          <c:w val="0.36911266939417392"/>
          <c:h val="0.70668693902825563"/>
        </c:manualLayout>
      </c:layout>
      <c:doughnutChart>
        <c:varyColors val="1"/>
        <c:ser>
          <c:idx val="0"/>
          <c:order val="0"/>
          <c:spPr>
            <a:solidFill>
              <a:srgbClr val="BA61B9"/>
            </a:solidFill>
          </c:spPr>
          <c:dPt>
            <c:idx val="0"/>
            <c:bubble3D val="0"/>
            <c:spPr>
              <a:solidFill>
                <a:srgbClr val="9CC3D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74E-B740-A2F7-CEA7A4B34F76}"/>
              </c:ext>
            </c:extLst>
          </c:dPt>
          <c:dPt>
            <c:idx val="1"/>
            <c:bubble3D val="0"/>
            <c:spPr>
              <a:solidFill>
                <a:srgbClr val="BA61B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74E-B740-A2F7-CEA7A4B34F76}"/>
              </c:ext>
            </c:extLst>
          </c:dPt>
          <c:dLbls>
            <c:dLbl>
              <c:idx val="0"/>
              <c:layout>
                <c:manualLayout>
                  <c:x val="0.12571369261507739"/>
                  <c:y val="-8.33333333333333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19%, 9mil.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626324433779035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474E-B740-A2F7-CEA7A4B34F76}"/>
                </c:ext>
              </c:extLst>
            </c:dLbl>
            <c:dLbl>
              <c:idx val="1"/>
              <c:layout>
                <c:manualLayout>
                  <c:x val="-0.14035994806537766"/>
                  <c:y val="0.1018518518518518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81%, 39</a:t>
                    </a:r>
                    <a:r>
                      <a:rPr lang="en-US" baseline="0"/>
                      <a:t> </a:t>
                    </a:r>
                    <a:r>
                      <a:rPr lang="en-US"/>
                      <a:t>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649907403759013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474E-B740-A2F7-CEA7A4B34F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Výdavky_2022_1HY!$B$31:$B$32</c:f>
              <c:strCache>
                <c:ptCount val="2"/>
                <c:pt idx="0">
                  <c:v>Non-programmatic display</c:v>
                </c:pt>
                <c:pt idx="1">
                  <c:v>Programmatic display</c:v>
                </c:pt>
              </c:strCache>
            </c:strRef>
          </c:cat>
          <c:val>
            <c:numRef>
              <c:f>Výdavky_2022_1HY!$C$31:$C$32</c:f>
              <c:numCache>
                <c:formatCode>#\ ##0\ "€"</c:formatCode>
                <c:ptCount val="2"/>
                <c:pt idx="0">
                  <c:v>8895012</c:v>
                </c:pt>
                <c:pt idx="1">
                  <c:v>39152860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4E-B740-A2F7-CEA7A4B34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l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/>
              <a:t>Podiel video display</a:t>
            </a:r>
            <a:r>
              <a:rPr lang="sk-SK" sz="1200" baseline="0"/>
              <a:t> na celkovom display v 1HY 2022</a:t>
            </a:r>
            <a:endParaRPr lang="sk-SK" sz="1200"/>
          </a:p>
        </c:rich>
      </c:tx>
      <c:layout>
        <c:manualLayout>
          <c:xMode val="edge"/>
          <c:yMode val="edge"/>
          <c:x val="0.19302669097458147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3232FF"/>
            </a:solidFill>
          </c:spPr>
          <c:dPt>
            <c:idx val="0"/>
            <c:bubble3D val="0"/>
            <c:spPr>
              <a:solidFill>
                <a:srgbClr val="C7C1C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DEF-1748-B40B-9A3FD152AC4F}"/>
              </c:ext>
            </c:extLst>
          </c:dPt>
          <c:dPt>
            <c:idx val="1"/>
            <c:bubble3D val="0"/>
            <c:spPr>
              <a:solidFill>
                <a:srgbClr val="3232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DEF-1748-B40B-9A3FD152AC4F}"/>
              </c:ext>
            </c:extLst>
          </c:dPt>
          <c:dLbls>
            <c:dLbl>
              <c:idx val="0"/>
              <c:layout>
                <c:manualLayout>
                  <c:x val="0.12571369261507739"/>
                  <c:y val="-8.33333333333333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65%, 31 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626324433779035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BDEF-1748-B40B-9A3FD152AC4F}"/>
                </c:ext>
              </c:extLst>
            </c:dLbl>
            <c:dLbl>
              <c:idx val="1"/>
              <c:layout>
                <c:manualLayout>
                  <c:x val="-0.14035994806537766"/>
                  <c:y val="0.1018518518518518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35%, 17 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649907403759013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BDEF-1748-B40B-9A3FD152AC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Výdavky_2022_1HY!$B$43:$B$44</c:f>
              <c:strCache>
                <c:ptCount val="2"/>
                <c:pt idx="0">
                  <c:v>Non-video display</c:v>
                </c:pt>
                <c:pt idx="1">
                  <c:v>Video display</c:v>
                </c:pt>
              </c:strCache>
            </c:strRef>
          </c:cat>
          <c:val>
            <c:numRef>
              <c:f>Výdavky_2022_1HY!$C$43:$C$44</c:f>
              <c:numCache>
                <c:formatCode>#\ ##0\ "€"</c:formatCode>
                <c:ptCount val="2"/>
                <c:pt idx="0">
                  <c:v>31331893</c:v>
                </c:pt>
                <c:pt idx="1">
                  <c:v>16715979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DEF-1748-B40B-9A3FD152AC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l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 sz="1200">
                <a:latin typeface="Arial" panose="020B0604020202020204" pitchFamily="34" charset="0"/>
                <a:cs typeface="Arial" panose="020B0604020202020204" pitchFamily="34" charset="0"/>
              </a:rPr>
              <a:t>Vývoj</a:t>
            </a:r>
            <a:r>
              <a:rPr lang="sk-SK" sz="1200" baseline="0">
                <a:latin typeface="Arial" panose="020B0604020202020204" pitchFamily="34" charset="0"/>
                <a:cs typeface="Arial" panose="020B0604020202020204" pitchFamily="34" charset="0"/>
              </a:rPr>
              <a:t> výdavkov podľa platforiem 1HY 2019 -  1HY 2022</a:t>
            </a:r>
            <a:endParaRPr lang="sk-SK" sz="120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Desktop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Výdavky_2022_1HY!$C$59:$F$59</c:f>
              <c:strCache>
                <c:ptCount val="4"/>
                <c:pt idx="0">
                  <c:v>1HY 2022</c:v>
                </c:pt>
                <c:pt idx="1">
                  <c:v>1HY 2021</c:v>
                </c:pt>
                <c:pt idx="2">
                  <c:v>1HY 2020</c:v>
                </c:pt>
                <c:pt idx="3">
                  <c:v>1HY 2019</c:v>
                </c:pt>
              </c:strCache>
            </c:strRef>
          </c:cat>
          <c:val>
            <c:numRef>
              <c:f>Výdavky_2022_1HY!$C$60:$F$60</c:f>
              <c:numCache>
                <c:formatCode>#,##0</c:formatCode>
                <c:ptCount val="4"/>
                <c:pt idx="0" formatCode="#\ ##0\ [$€-41B]">
                  <c:v>40794384</c:v>
                </c:pt>
                <c:pt idx="1">
                  <c:v>37426843</c:v>
                </c:pt>
                <c:pt idx="2">
                  <c:v>32310142</c:v>
                </c:pt>
                <c:pt idx="3">
                  <c:v>36986897.20525708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8E-3F4B-A248-E554631C540A}"/>
            </c:ext>
          </c:extLst>
        </c:ser>
        <c:ser>
          <c:idx val="1"/>
          <c:order val="1"/>
          <c:tx>
            <c:v>Mobil</c:v>
          </c:tx>
          <c:spPr>
            <a:ln w="28575" cap="rnd">
              <a:solidFill>
                <a:srgbClr val="3232FF"/>
              </a:solidFill>
              <a:round/>
            </a:ln>
            <a:effectLst/>
          </c:spPr>
          <c:marker>
            <c:symbol val="none"/>
          </c:marker>
          <c:cat>
            <c:strRef>
              <c:f>Výdavky_2022_1HY!$C$59:$F$59</c:f>
              <c:strCache>
                <c:ptCount val="4"/>
                <c:pt idx="0">
                  <c:v>1HY 2022</c:v>
                </c:pt>
                <c:pt idx="1">
                  <c:v>1HY 2021</c:v>
                </c:pt>
                <c:pt idx="2">
                  <c:v>1HY 2020</c:v>
                </c:pt>
                <c:pt idx="3">
                  <c:v>1HY 2019</c:v>
                </c:pt>
              </c:strCache>
            </c:strRef>
          </c:cat>
          <c:val>
            <c:numRef>
              <c:f>Výdavky_2022_1HY!$C$61:$F$61</c:f>
              <c:numCache>
                <c:formatCode>#,##0</c:formatCode>
                <c:ptCount val="4"/>
                <c:pt idx="0" formatCode="#\ ##0\ [$€-41B]">
                  <c:v>46099748</c:v>
                </c:pt>
                <c:pt idx="1">
                  <c:v>41265500</c:v>
                </c:pt>
                <c:pt idx="2">
                  <c:v>29241438.646499999</c:v>
                </c:pt>
                <c:pt idx="3">
                  <c:v>26622292.382159647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8E-3F4B-A248-E554631C54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3230287"/>
        <c:axId val="451980256"/>
      </c:lineChart>
      <c:catAx>
        <c:axId val="107323028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451980256"/>
        <c:crossesAt val="10000000"/>
        <c:auto val="1"/>
        <c:lblAlgn val="ctr"/>
        <c:lblOffset val="100"/>
        <c:noMultiLvlLbl val="0"/>
      </c:catAx>
      <c:valAx>
        <c:axId val="451980256"/>
        <c:scaling>
          <c:orientation val="minMax"/>
          <c:min val="1000000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€&quot;* #,##0_);_(&quot;€&quot;* \(#,##0\);_(&quot;€&quot;* &quot;-&quot;_);_(@_)" sourceLinked="0"/>
        <c:majorTickMark val="none"/>
        <c:minorTickMark val="none"/>
        <c:tickLblPos val="nextTo"/>
        <c:spPr>
          <a:noFill/>
          <a:ln>
            <a:solidFill>
              <a:schemeClr val="bg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0732302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>
                <a:latin typeface="Arial" panose="020B0604020202020204" pitchFamily="34" charset="0"/>
                <a:cs typeface="Arial" panose="020B0604020202020204" pitchFamily="34" charset="0"/>
              </a:rPr>
              <a:t>Vývoj výdavkov do internetovej reklamy</a:t>
            </a:r>
            <a:r>
              <a:rPr lang="sk-SK" sz="1200" baseline="0">
                <a:latin typeface="Arial" panose="020B0604020202020204" pitchFamily="34" charset="0"/>
                <a:cs typeface="Arial" panose="020B0604020202020204" pitchFamily="34" charset="0"/>
              </a:rPr>
              <a:t> 1HY 2019 - 1HY 2022</a:t>
            </a:r>
            <a:endParaRPr lang="sk-SK" sz="120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8.0738651366801015E-2"/>
          <c:y val="9.25925925925925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Výdavky_2022_1HY!$C$59:$F$59</c:f>
              <c:strCache>
                <c:ptCount val="4"/>
                <c:pt idx="0">
                  <c:v>1HY 2022</c:v>
                </c:pt>
                <c:pt idx="1">
                  <c:v>1HY 2021</c:v>
                </c:pt>
                <c:pt idx="2">
                  <c:v>1HY 2020</c:v>
                </c:pt>
                <c:pt idx="3">
                  <c:v>1HY 2019</c:v>
                </c:pt>
              </c:strCache>
            </c:strRef>
          </c:cat>
          <c:val>
            <c:numRef>
              <c:f>Výdavky_2022_1HY!$C$60:$F$60</c:f>
              <c:numCache>
                <c:formatCode>#,##0</c:formatCode>
                <c:ptCount val="4"/>
                <c:pt idx="0" formatCode="#\ ##0\ [$€-41B]">
                  <c:v>40794384</c:v>
                </c:pt>
                <c:pt idx="1">
                  <c:v>37426843</c:v>
                </c:pt>
                <c:pt idx="2">
                  <c:v>32310142</c:v>
                </c:pt>
                <c:pt idx="3">
                  <c:v>36986897.20525708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6A-7541-9974-22F582B10130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Výdavky_2022_1HY!$C$59:$F$59</c:f>
              <c:strCache>
                <c:ptCount val="4"/>
                <c:pt idx="0">
                  <c:v>1HY 2022</c:v>
                </c:pt>
                <c:pt idx="1">
                  <c:v>1HY 2021</c:v>
                </c:pt>
                <c:pt idx="2">
                  <c:v>1HY 2020</c:v>
                </c:pt>
                <c:pt idx="3">
                  <c:v>1HY 2019</c:v>
                </c:pt>
              </c:strCache>
            </c:strRef>
          </c:cat>
          <c:val>
            <c:numRef>
              <c:f>Výdavky_2022_1HY!$C$61:$F$61</c:f>
              <c:numCache>
                <c:formatCode>#,##0</c:formatCode>
                <c:ptCount val="4"/>
                <c:pt idx="0" formatCode="#\ ##0\ [$€-41B]">
                  <c:v>46099748</c:v>
                </c:pt>
                <c:pt idx="1">
                  <c:v>41265500</c:v>
                </c:pt>
                <c:pt idx="2">
                  <c:v>29241438.646499999</c:v>
                </c:pt>
                <c:pt idx="3">
                  <c:v>26622292.382159647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16A-7541-9974-22F582B10130}"/>
            </c:ext>
          </c:extLst>
        </c:ser>
        <c:ser>
          <c:idx val="2"/>
          <c:order val="2"/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87 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416A-7541-9974-22F582B1013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79 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416A-7541-9974-22F582B1013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62 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416A-7541-9974-22F582B1013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64</a:t>
                    </a:r>
                    <a:r>
                      <a:rPr lang="en-US" baseline="0"/>
                      <a:t> mil.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416A-7541-9974-22F582B1013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Výdavky_2022_1HY!$C$59:$F$59</c:f>
              <c:strCache>
                <c:ptCount val="4"/>
                <c:pt idx="0">
                  <c:v>1HY 2022</c:v>
                </c:pt>
                <c:pt idx="1">
                  <c:v>1HY 2021</c:v>
                </c:pt>
                <c:pt idx="2">
                  <c:v>1HY 2020</c:v>
                </c:pt>
                <c:pt idx="3">
                  <c:v>1HY 2019</c:v>
                </c:pt>
              </c:strCache>
            </c:strRef>
          </c:cat>
          <c:val>
            <c:numRef>
              <c:f>Výdavky_2022_1HY!$C$62:$F$62</c:f>
              <c:numCache>
                <c:formatCode>#,##0</c:formatCode>
                <c:ptCount val="4"/>
                <c:pt idx="0" formatCode="#\ ##0\ [$€-41B]">
                  <c:v>86894132</c:v>
                </c:pt>
                <c:pt idx="1">
                  <c:v>78692343</c:v>
                </c:pt>
                <c:pt idx="2">
                  <c:v>61551580.646499999</c:v>
                </c:pt>
                <c:pt idx="3">
                  <c:v>63609189.587416723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16A-7541-9974-22F582B101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6"/>
        <c:overlap val="84"/>
        <c:axId val="15148303"/>
        <c:axId val="15097551"/>
      </c:barChart>
      <c:catAx>
        <c:axId val="1514830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100"/>
        <c:noMultiLvlLbl val="0"/>
      </c:catAx>
      <c:valAx>
        <c:axId val="15097551"/>
        <c:scaling>
          <c:orientation val="minMax"/>
          <c:min val="5000000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1483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  <c:userShapes r:id="rId3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>
                <a:latin typeface="Arial" panose="020B0604020202020204" pitchFamily="34" charset="0"/>
                <a:cs typeface="Arial" panose="020B0604020202020204" pitchFamily="34" charset="0"/>
              </a:rPr>
              <a:t>Vývoj výdavkov do formátov</a:t>
            </a:r>
            <a:r>
              <a:rPr lang="sk-SK" sz="1200" baseline="0">
                <a:latin typeface="Arial" panose="020B0604020202020204" pitchFamily="34" charset="0"/>
                <a:cs typeface="Arial" panose="020B0604020202020204" pitchFamily="34" charset="0"/>
              </a:rPr>
              <a:t> reklamy 2019 - 2021</a:t>
            </a:r>
            <a:endParaRPr lang="sk-SK" sz="120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491706702007325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Výdavky_2021!$E$47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BA61B9"/>
            </a:solidFill>
            <a:ln>
              <a:noFill/>
            </a:ln>
            <a:effectLst/>
          </c:spPr>
          <c:invertIfNegative val="0"/>
          <c:cat>
            <c:strRef>
              <c:f>Výdavky_2021!$B$48:$B$53</c:f>
              <c:strCache>
                <c:ptCount val="6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Výdavky_2021!$E$48:$E$53</c:f>
              <c:numCache>
                <c:formatCode>#,##0</c:formatCode>
                <c:ptCount val="6"/>
                <c:pt idx="0">
                  <c:v>55741283</c:v>
                </c:pt>
                <c:pt idx="1">
                  <c:v>30128735</c:v>
                </c:pt>
                <c:pt idx="2">
                  <c:v>25175706</c:v>
                </c:pt>
                <c:pt idx="3">
                  <c:v>18078714</c:v>
                </c:pt>
                <c:pt idx="4">
                  <c:v>6202853</c:v>
                </c:pt>
                <c:pt idx="5">
                  <c:v>1506805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BC-C142-9DED-79620B9ADD08}"/>
            </c:ext>
          </c:extLst>
        </c:ser>
        <c:ser>
          <c:idx val="1"/>
          <c:order val="1"/>
          <c:tx>
            <c:strRef>
              <c:f>Výdavky_2021!$D$47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9CC3D7"/>
            </a:solidFill>
            <a:ln>
              <a:noFill/>
            </a:ln>
            <a:effectLst/>
          </c:spPr>
          <c:invertIfNegative val="0"/>
          <c:val>
            <c:numRef>
              <c:f>Výdavky_2021!$D$48:$D$53</c:f>
              <c:numCache>
                <c:formatCode>#,##0</c:formatCode>
                <c:ptCount val="6"/>
                <c:pt idx="0">
                  <c:v>55211440.0437392</c:v>
                </c:pt>
                <c:pt idx="1">
                  <c:v>30268701.685451999</c:v>
                </c:pt>
                <c:pt idx="2">
                  <c:v>28887354</c:v>
                </c:pt>
                <c:pt idx="3">
                  <c:v>16495648</c:v>
                </c:pt>
                <c:pt idx="4">
                  <c:v>6963053</c:v>
                </c:pt>
                <c:pt idx="5">
                  <c:v>2237257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EBC-C142-9DED-79620B9ADD08}"/>
            </c:ext>
          </c:extLst>
        </c:ser>
        <c:ser>
          <c:idx val="2"/>
          <c:order val="2"/>
          <c:tx>
            <c:strRef>
              <c:f>Výdavky_2021!$C$47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70mil.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9EBC-C142-9DED-79620B9ADD0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40mil.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9EBC-C142-9DED-79620B9ADD0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40mil.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9EBC-C142-9DED-79620B9ADD0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21mil.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9EBC-C142-9DED-79620B9ADD0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10mil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9EBC-C142-9DED-79620B9ADD0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4mil.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9EBC-C142-9DED-79620B9ADD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Výdavky_2021!$C$48:$C$53</c:f>
              <c:numCache>
                <c:formatCode>#\ ##0\ [$€-41B]</c:formatCode>
                <c:ptCount val="6"/>
                <c:pt idx="0">
                  <c:v>69962777</c:v>
                </c:pt>
                <c:pt idx="1">
                  <c:v>40187709</c:v>
                </c:pt>
                <c:pt idx="2">
                  <c:v>39759061</c:v>
                </c:pt>
                <c:pt idx="3">
                  <c:v>20526521</c:v>
                </c:pt>
                <c:pt idx="4">
                  <c:v>10283778</c:v>
                </c:pt>
                <c:pt idx="5">
                  <c:v>3701406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EBC-C142-9DED-79620B9ADD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1"/>
        <c:overlap val="-15"/>
        <c:axId val="15148303"/>
        <c:axId val="15097551"/>
      </c:barChart>
      <c:catAx>
        <c:axId val="15148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100"/>
        <c:noMultiLvlLbl val="0"/>
      </c:catAx>
      <c:valAx>
        <c:axId val="1509755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148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>
                <a:latin typeface="Arial" panose="020B0604020202020204" pitchFamily="34" charset="0"/>
                <a:cs typeface="Arial" panose="020B0604020202020204" pitchFamily="34" charset="0"/>
              </a:rPr>
              <a:t>Vývoj výdavkov do platforiem</a:t>
            </a:r>
            <a:r>
              <a:rPr lang="sk-SK" sz="1200" baseline="0">
                <a:latin typeface="Arial" panose="020B0604020202020204" pitchFamily="34" charset="0"/>
                <a:cs typeface="Arial" panose="020B0604020202020204" pitchFamily="34" charset="0"/>
              </a:rPr>
              <a:t> 2019 - 2021</a:t>
            </a:r>
            <a:endParaRPr lang="sk-SK" sz="120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491706702007325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Výdavky_2021!$E$56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BA61B9"/>
            </a:solidFill>
            <a:ln>
              <a:noFill/>
            </a:ln>
            <a:effectLst/>
          </c:spPr>
          <c:invertIfNegative val="0"/>
          <c:cat>
            <c:strRef>
              <c:f>Výdavky_2021!$B$57:$B$58</c:f>
              <c:strCache>
                <c:ptCount val="2"/>
                <c:pt idx="0">
                  <c:v>Desktop</c:v>
                </c:pt>
                <c:pt idx="1">
                  <c:v>Mobil</c:v>
                </c:pt>
              </c:strCache>
            </c:strRef>
          </c:cat>
          <c:val>
            <c:numRef>
              <c:f>Výdavky_2021!$E$57:$E$58</c:f>
              <c:numCache>
                <c:formatCode>#,##0</c:formatCode>
                <c:ptCount val="2"/>
                <c:pt idx="0">
                  <c:v>75465193</c:v>
                </c:pt>
                <c:pt idx="1">
                  <c:v>61368903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11-C54E-B82F-312896DD07E2}"/>
            </c:ext>
          </c:extLst>
        </c:ser>
        <c:ser>
          <c:idx val="1"/>
          <c:order val="1"/>
          <c:tx>
            <c:strRef>
              <c:f>Výdavky_2021!$D$56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9CC3D7"/>
            </a:solidFill>
            <a:ln>
              <a:noFill/>
            </a:ln>
            <a:effectLst/>
          </c:spPr>
          <c:invertIfNegative val="0"/>
          <c:cat>
            <c:strRef>
              <c:f>Výdavky_2021!$B$57:$B$58</c:f>
              <c:strCache>
                <c:ptCount val="2"/>
                <c:pt idx="0">
                  <c:v>Desktop</c:v>
                </c:pt>
                <c:pt idx="1">
                  <c:v>Mobil</c:v>
                </c:pt>
              </c:strCache>
            </c:strRef>
          </c:cat>
          <c:val>
            <c:numRef>
              <c:f>Výdavky_2021!$D$57:$D$58</c:f>
              <c:numCache>
                <c:formatCode>#,##0</c:formatCode>
                <c:ptCount val="2"/>
                <c:pt idx="0">
                  <c:v>69898949</c:v>
                </c:pt>
                <c:pt idx="1">
                  <c:v>70164505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411-C54E-B82F-312896DD07E2}"/>
            </c:ext>
          </c:extLst>
        </c:ser>
        <c:ser>
          <c:idx val="2"/>
          <c:order val="2"/>
          <c:tx>
            <c:strRef>
              <c:f>Výdavky_2021!$C$56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85mil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E411-C54E-B82F-312896DD07E2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99mil.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E411-C54E-B82F-312896DD07E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Výdavky_2021!$C$57:$C$58</c:f>
              <c:numCache>
                <c:formatCode>#\ ##0\ [$€-41B]</c:formatCode>
                <c:ptCount val="2"/>
                <c:pt idx="0">
                  <c:v>85280496</c:v>
                </c:pt>
                <c:pt idx="1">
                  <c:v>99140756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411-C54E-B82F-312896DD07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4"/>
        <c:overlap val="-12"/>
        <c:axId val="15148303"/>
        <c:axId val="15097551"/>
      </c:barChart>
      <c:catAx>
        <c:axId val="15148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100"/>
        <c:noMultiLvlLbl val="0"/>
      </c:catAx>
      <c:valAx>
        <c:axId val="15097551"/>
        <c:scaling>
          <c:orientation val="minMax"/>
          <c:min val="5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148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>
                <a:latin typeface="Arial" panose="020B0604020202020204" pitchFamily="34" charset="0"/>
                <a:cs typeface="Arial" panose="020B0604020202020204" pitchFamily="34" charset="0"/>
              </a:rPr>
              <a:t>Percentuálny rast</a:t>
            </a:r>
            <a:r>
              <a:rPr lang="sk-SK" sz="1200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sk-SK" sz="1200">
                <a:latin typeface="Arial" panose="020B0604020202020204" pitchFamily="34" charset="0"/>
                <a:cs typeface="Arial" panose="020B0604020202020204" pitchFamily="34" charset="0"/>
              </a:rPr>
              <a:t>výdavkov za formáty </a:t>
            </a:r>
            <a:r>
              <a:rPr lang="sk-SK" sz="1200" baseline="0">
                <a:latin typeface="Arial" panose="020B0604020202020204" pitchFamily="34" charset="0"/>
                <a:cs typeface="Arial" panose="020B0604020202020204" pitchFamily="34" charset="0"/>
              </a:rPr>
              <a:t>2021/2020</a:t>
            </a:r>
            <a:endParaRPr lang="sk-SK" sz="120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8265704738330499"/>
          <c:y val="3.55372697220953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% Rastu</c:v>
          </c:tx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Výdavky_2021!$B$48:$B$53</c:f>
              <c:strCache>
                <c:ptCount val="6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Výdavky_2021!$H$48:$H$53</c:f>
              <c:numCache>
                <c:formatCode>0%</c:formatCode>
                <c:ptCount val="6"/>
                <c:pt idx="0">
                  <c:v>0.26717899305967396</c:v>
                </c:pt>
                <c:pt idx="1">
                  <c:v>0.32769847275330477</c:v>
                </c:pt>
                <c:pt idx="2">
                  <c:v>0.37634831490623899</c:v>
                </c:pt>
                <c:pt idx="3">
                  <c:v>0.24435978507785805</c:v>
                </c:pt>
                <c:pt idx="4">
                  <c:v>0.47690646617223797</c:v>
                </c:pt>
                <c:pt idx="5">
                  <c:v>0.65443934246266755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165-6A4A-968B-A0E86D8079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1"/>
        <c:overlap val="-15"/>
        <c:axId val="15148303"/>
        <c:axId val="15097551"/>
      </c:barChart>
      <c:catAx>
        <c:axId val="15148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100"/>
        <c:noMultiLvlLbl val="0"/>
      </c:catAx>
      <c:valAx>
        <c:axId val="15097551"/>
        <c:scaling>
          <c:orientation val="minMax"/>
          <c:min val="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crossAx val="15148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/>
              <a:t>Podiel programmatic display</a:t>
            </a:r>
            <a:r>
              <a:rPr lang="sk-SK" sz="1200" baseline="0"/>
              <a:t> na celkovom display</a:t>
            </a:r>
            <a:endParaRPr lang="sk-SK" sz="1200"/>
          </a:p>
        </c:rich>
      </c:tx>
      <c:layout>
        <c:manualLayout>
          <c:xMode val="edge"/>
          <c:yMode val="edge"/>
          <c:x val="0.19302669097458147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BA61B9"/>
            </a:solidFill>
          </c:spPr>
          <c:dPt>
            <c:idx val="0"/>
            <c:bubble3D val="0"/>
            <c:spPr>
              <a:solidFill>
                <a:srgbClr val="9CC3D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19F5-7F48-B758-A10BD045DAA6}"/>
              </c:ext>
            </c:extLst>
          </c:dPt>
          <c:dPt>
            <c:idx val="1"/>
            <c:bubble3D val="0"/>
            <c:spPr>
              <a:solidFill>
                <a:srgbClr val="BA61B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19F5-7F48-B758-A10BD045DAA6}"/>
              </c:ext>
            </c:extLst>
          </c:dPt>
          <c:dLbls>
            <c:dLbl>
              <c:idx val="0"/>
              <c:layout>
                <c:manualLayout>
                  <c:x val="0.12571369261507739"/>
                  <c:y val="-8.33333333333333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23%, 25mil.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626324433779035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8-19F5-7F48-B758-A10BD045DAA6}"/>
                </c:ext>
              </c:extLst>
            </c:dLbl>
            <c:dLbl>
              <c:idx val="1"/>
              <c:layout>
                <c:manualLayout>
                  <c:x val="-0.14035994806537766"/>
                  <c:y val="0.1018518518518518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77%, 84mil.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649907403759013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9-19F5-7F48-B758-A10BD045DA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Výdavky_2021!$B$28:$B$29</c:f>
              <c:strCache>
                <c:ptCount val="2"/>
                <c:pt idx="0">
                  <c:v>Non-programmatic display</c:v>
                </c:pt>
                <c:pt idx="1">
                  <c:v>Programmatic display</c:v>
                </c:pt>
              </c:strCache>
            </c:strRef>
          </c:cat>
          <c:val>
            <c:numRef>
              <c:f>Výdavky_2021!$E$28:$E$29</c:f>
              <c:numCache>
                <c:formatCode>#\ ##0\ "€"</c:formatCode>
                <c:ptCount val="2"/>
                <c:pt idx="0">
                  <c:v>25388912</c:v>
                </c:pt>
                <c:pt idx="1">
                  <c:v>84332926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F5-7F48-B758-A10BD045DA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l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/>
              <a:t>Podiel video display</a:t>
            </a:r>
            <a:r>
              <a:rPr lang="sk-SK" sz="1200" baseline="0"/>
              <a:t> na celkovom display</a:t>
            </a:r>
            <a:endParaRPr lang="sk-SK" sz="1200"/>
          </a:p>
        </c:rich>
      </c:tx>
      <c:layout>
        <c:manualLayout>
          <c:xMode val="edge"/>
          <c:yMode val="edge"/>
          <c:x val="0.19302669097458147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3232FF"/>
            </a:solidFill>
          </c:spPr>
          <c:dPt>
            <c:idx val="0"/>
            <c:bubble3D val="0"/>
            <c:spPr>
              <a:solidFill>
                <a:srgbClr val="C7C1C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560-884D-B51E-DC7CC7BDB3E4}"/>
              </c:ext>
            </c:extLst>
          </c:dPt>
          <c:dPt>
            <c:idx val="1"/>
            <c:bubble3D val="0"/>
            <c:spPr>
              <a:solidFill>
                <a:srgbClr val="3232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560-884D-B51E-DC7CC7BDB3E4}"/>
              </c:ext>
            </c:extLst>
          </c:dPt>
          <c:dLbls>
            <c:dLbl>
              <c:idx val="0"/>
              <c:layout>
                <c:manualLayout>
                  <c:x val="0.12571369261507739"/>
                  <c:y val="-8.33333333333333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64%, 70mil.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626324433779035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0560-884D-B51E-DC7CC7BDB3E4}"/>
                </c:ext>
              </c:extLst>
            </c:dLbl>
            <c:dLbl>
              <c:idx val="1"/>
              <c:layout>
                <c:manualLayout>
                  <c:x val="-0.14035994806537766"/>
                  <c:y val="0.1018518518518518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36%, 40mil.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649907403759013"/>
                      <c:h val="7.101851851851852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0560-884D-B51E-DC7CC7BDB3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Výdavky_2021!$B$40:$B$41</c:f>
              <c:strCache>
                <c:ptCount val="2"/>
                <c:pt idx="0">
                  <c:v>Non-video display</c:v>
                </c:pt>
                <c:pt idx="1">
                  <c:v>Video display</c:v>
                </c:pt>
              </c:strCache>
            </c:strRef>
          </c:cat>
          <c:val>
            <c:numRef>
              <c:f>Výdavky_2021!$E$40:$E$41</c:f>
              <c:numCache>
                <c:formatCode>#\ ##0\ "€"</c:formatCode>
                <c:ptCount val="2"/>
                <c:pt idx="0">
                  <c:v>69962777</c:v>
                </c:pt>
                <c:pt idx="1">
                  <c:v>39759061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560-884D-B51E-DC7CC7BDB3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l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k-SK" sz="1200">
                <a:latin typeface="Arial" panose="020B0604020202020204" pitchFamily="34" charset="0"/>
                <a:cs typeface="Arial" panose="020B0604020202020204" pitchFamily="34" charset="0"/>
              </a:rPr>
              <a:t>Vývoj výdavkov do internetovej reklamy</a:t>
            </a:r>
            <a:r>
              <a:rPr lang="sk-SK" sz="1200" baseline="0">
                <a:latin typeface="Arial" panose="020B0604020202020204" pitchFamily="34" charset="0"/>
                <a:cs typeface="Arial" panose="020B0604020202020204" pitchFamily="34" charset="0"/>
              </a:rPr>
              <a:t> 2019 - 2021</a:t>
            </a:r>
            <a:endParaRPr lang="sk-SK" sz="120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8.0738732522279311E-2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2021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Výdavky_2021!$C$47:$E$47</c:f>
              <c:numCache>
                <c:formatCode>General</c:formatCode>
                <c:ptCount val="3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</c:numCache>
            </c:numRef>
          </c:cat>
          <c:val>
            <c:numRef>
              <c:f>Výdavky_2021!$C$47:$E$47</c:f>
              <c:numCache>
                <c:formatCode>General</c:formatCode>
                <c:ptCount val="3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C2-274D-8279-EB96464B7E42}"/>
            </c:ext>
          </c:extLst>
        </c:ser>
        <c:ser>
          <c:idx val="1"/>
          <c:order val="1"/>
          <c:tx>
            <c:v>2020</c:v>
          </c:tx>
          <c:spPr>
            <a:solidFill>
              <a:srgbClr val="3232FF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1.851851851851851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184mil.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7EC2-274D-8279-EB96464B7E42}"/>
                </c:ext>
              </c:extLst>
            </c:dLbl>
            <c:dLbl>
              <c:idx val="1"/>
              <c:layout>
                <c:manualLayout>
                  <c:x val="2.4410425750500462E-3"/>
                  <c:y val="-2.314814814814810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140mil.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7EC2-274D-8279-EB96464B7E42}"/>
                </c:ext>
              </c:extLst>
            </c:dLbl>
            <c:dLbl>
              <c:idx val="2"/>
              <c:layout>
                <c:manualLayout>
                  <c:x val="9.6104038298293231E-8"/>
                  <c:y val="-2.314814814814814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137mil.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1213486471915022E-2"/>
                      <c:h val="0.12493073782443861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8-7EC2-274D-8279-EB96464B7E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Výdavky_2021!$C$47:$E$47</c:f>
              <c:numCache>
                <c:formatCode>General</c:formatCode>
                <c:ptCount val="3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</c:numCache>
            </c:numRef>
          </c:cat>
          <c:val>
            <c:numRef>
              <c:f>Výdavky_2021!$C$54:$E$54</c:f>
              <c:numCache>
                <c:formatCode>#,##0</c:formatCode>
                <c:ptCount val="3"/>
                <c:pt idx="0" formatCode="#\ ##0\ [$€-41B]">
                  <c:v>184421252</c:v>
                </c:pt>
                <c:pt idx="1">
                  <c:v>140063453.72919118</c:v>
                </c:pt>
                <c:pt idx="2">
                  <c:v>136834096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EC2-274D-8279-EB96464B7E42}"/>
            </c:ext>
          </c:extLst>
        </c:ser>
        <c:ser>
          <c:idx val="2"/>
          <c:order val="2"/>
          <c:tx>
            <c:v>2019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Výdavky_2021!$C$47:$E$47</c:f>
              <c:numCache>
                <c:formatCode>General</c:formatCode>
                <c:ptCount val="3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</c:numCache>
            </c:num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5-7EC2-274D-8279-EB96464B7E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4"/>
        <c:overlap val="84"/>
        <c:axId val="15148303"/>
        <c:axId val="15097551"/>
      </c:barChart>
      <c:catAx>
        <c:axId val="1514830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097551"/>
        <c:crosses val="autoZero"/>
        <c:auto val="1"/>
        <c:lblAlgn val="ctr"/>
        <c:lblOffset val="100"/>
        <c:noMultiLvlLbl val="0"/>
      </c:catAx>
      <c:valAx>
        <c:axId val="15097551"/>
        <c:scaling>
          <c:orientation val="minMax"/>
          <c:min val="5000000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151483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  <c:userShapes r:id="rId3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v>2017</c:v>
          </c:tx>
          <c:spPr>
            <a:solidFill>
              <a:schemeClr val="accent6"/>
            </a:solidFill>
            <a:ln>
              <a:solidFill>
                <a:schemeClr val="accent6"/>
              </a:solidFill>
            </a:ln>
          </c:spPr>
          <c:invertIfNegative val="0"/>
          <c:cat>
            <c:strRef>
              <c:f>Výdavky_2020!$B$53:$B$58</c:f>
              <c:strCache>
                <c:ptCount val="6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Výdavky_2020!$F$53:$F$58</c:f>
              <c:numCache>
                <c:formatCode>#,##0</c:formatCode>
                <c:ptCount val="6"/>
                <c:pt idx="0">
                  <c:v>53440907.902698338</c:v>
                </c:pt>
                <c:pt idx="1">
                  <c:v>26786328.863212992</c:v>
                </c:pt>
                <c:pt idx="2">
                  <c:v>19625070.356187958</c:v>
                </c:pt>
                <c:pt idx="3">
                  <c:v>13187803.891762685</c:v>
                </c:pt>
                <c:pt idx="4">
                  <c:v>3017230.4679257954</c:v>
                </c:pt>
                <c:pt idx="5">
                  <c:v>1712542.6732699997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81-9E44-BC48-36668048FBAA}"/>
            </c:ext>
          </c:extLst>
        </c:ser>
        <c:ser>
          <c:idx val="0"/>
          <c:order val="1"/>
          <c:tx>
            <c:v>2018</c:v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</c:spPr>
          <c:invertIfNegative val="0"/>
          <c:cat>
            <c:strRef>
              <c:f>Výdavky_2020!$B$53:$B$58</c:f>
              <c:strCache>
                <c:ptCount val="6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Výdavky_2020!$E$53:$E$58</c:f>
              <c:numCache>
                <c:formatCode>#,##0</c:formatCode>
                <c:ptCount val="6"/>
                <c:pt idx="0">
                  <c:v>54536270.3022644</c:v>
                </c:pt>
                <c:pt idx="1">
                  <c:v>29023726.363768801</c:v>
                </c:pt>
                <c:pt idx="2">
                  <c:v>22225423.894006908</c:v>
                </c:pt>
                <c:pt idx="3">
                  <c:v>16074434.714909999</c:v>
                </c:pt>
                <c:pt idx="4">
                  <c:v>4163961.3995507145</c:v>
                </c:pt>
                <c:pt idx="5">
                  <c:v>2191837.9635294997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81-9E44-BC48-36668048FBAA}"/>
            </c:ext>
          </c:extLst>
        </c:ser>
        <c:ser>
          <c:idx val="3"/>
          <c:order val="2"/>
          <c:tx>
            <c:v>2019</c:v>
          </c:tx>
          <c:spPr>
            <a:solidFill>
              <a:schemeClr val="accent1"/>
            </a:solidFill>
            <a:ln>
              <a:solidFill>
                <a:schemeClr val="accent1"/>
              </a:solidFill>
            </a:ln>
          </c:spPr>
          <c:invertIfNegative val="0"/>
          <c:cat>
            <c:strRef>
              <c:f>Výdavky_2020!$B$53:$B$58</c:f>
              <c:strCache>
                <c:ptCount val="6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Výdavky_2020!$D$53:$D$58</c:f>
              <c:numCache>
                <c:formatCode>#,##0</c:formatCode>
                <c:ptCount val="6"/>
                <c:pt idx="0">
                  <c:v>55741283</c:v>
                </c:pt>
                <c:pt idx="1">
                  <c:v>30128735</c:v>
                </c:pt>
                <c:pt idx="2">
                  <c:v>25175706</c:v>
                </c:pt>
                <c:pt idx="3">
                  <c:v>18078714</c:v>
                </c:pt>
                <c:pt idx="4">
                  <c:v>6202853</c:v>
                </c:pt>
                <c:pt idx="5">
                  <c:v>1506805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81-9E44-BC48-36668048FBAA}"/>
            </c:ext>
          </c:extLst>
        </c:ser>
        <c:ser>
          <c:idx val="1"/>
          <c:order val="3"/>
          <c:tx>
            <c:v>2020</c:v>
          </c:tx>
          <c:spPr>
            <a:solidFill>
              <a:schemeClr val="accent3"/>
            </a:solidFill>
            <a:ln>
              <a:solidFill>
                <a:schemeClr val="accent3"/>
              </a:solidFill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55mil.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D281-9E44-BC48-36668048FBA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30mil.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D281-9E44-BC48-36668048FBA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29mil.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D281-9E44-BC48-36668048FBA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16mil.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D281-9E44-BC48-36668048FBA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7mil.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D281-9E44-BC48-36668048FBA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2mil.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D281-9E44-BC48-36668048FBA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Výdavky_2020!$C$53:$C$58</c:f>
              <c:numCache>
                <c:formatCode>#,##0</c:formatCode>
                <c:ptCount val="6"/>
                <c:pt idx="0">
                  <c:v>55211440.0437392</c:v>
                </c:pt>
                <c:pt idx="1">
                  <c:v>30268701.685451999</c:v>
                </c:pt>
                <c:pt idx="2">
                  <c:v>28887354</c:v>
                </c:pt>
                <c:pt idx="3">
                  <c:v>16495648</c:v>
                </c:pt>
                <c:pt idx="4">
                  <c:v>6963053</c:v>
                </c:pt>
                <c:pt idx="5">
                  <c:v>2237257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281-9E44-BC48-36668048FB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6242808"/>
        <c:axId val="2126245848"/>
      </c:barChart>
      <c:catAx>
        <c:axId val="2126242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245848"/>
        <c:crosses val="autoZero"/>
        <c:auto val="1"/>
        <c:lblAlgn val="ctr"/>
        <c:lblOffset val="100"/>
        <c:noMultiLvlLbl val="0"/>
      </c:catAx>
      <c:valAx>
        <c:axId val="2126245848"/>
        <c:scaling>
          <c:orientation val="minMax"/>
        </c:scaling>
        <c:delete val="0"/>
        <c:axPos val="l"/>
        <c:majorGridlines>
          <c:spPr>
            <a:ln w="3175" cmpd="sng">
              <a:solidFill>
                <a:schemeClr val="bg1">
                  <a:lumMod val="7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crossAx val="2126242808"/>
        <c:crosses val="autoZero"/>
        <c:crossBetween val="between"/>
        <c:majorUnit val="5000000"/>
      </c:valAx>
    </c:plotArea>
    <c:legend>
      <c:legendPos val="b"/>
      <c:layout>
        <c:manualLayout>
          <c:xMode val="edge"/>
          <c:yMode val="edge"/>
          <c:x val="0.40761219502734602"/>
          <c:y val="0.91591942100051904"/>
          <c:w val="0.26560978329036306"/>
          <c:h val="5.7224409448818896E-2"/>
        </c:manualLayout>
      </c:layout>
      <c:overlay val="0"/>
      <c:spPr>
        <a:noFill/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95959"/>
          </a:solidFill>
        </a:defRPr>
      </a:pPr>
      <a:endParaRPr lang="sk-SK"/>
    </a:p>
  </c:txPr>
  <c:printSettings>
    <c:headerFooter/>
    <c:pageMargins b="1" l="0.75" r="0.75" t="1" header="0.5" footer="0.5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5.1925190385684501E-2"/>
          <c:y val="0.14396081852043899"/>
          <c:w val="0.88384662911661593"/>
          <c:h val="0.71109090530350361"/>
        </c:manualLayout>
      </c:layout>
      <c:barChart>
        <c:barDir val="col"/>
        <c:grouping val="clustered"/>
        <c:varyColors val="0"/>
        <c:ser>
          <c:idx val="0"/>
          <c:order val="0"/>
          <c:tx>
            <c:v>2020/2019</c:v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Výdavky_2020!$B$53:$B$58</c:f>
              <c:strCache>
                <c:ptCount val="6"/>
                <c:pt idx="0">
                  <c:v>Non video display</c:v>
                </c:pt>
                <c:pt idx="1">
                  <c:v>Paid for search</c:v>
                </c:pt>
                <c:pt idx="2">
                  <c:v>Video display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Výdavky_2020!$G$53:$G$58</c:f>
              <c:numCache>
                <c:formatCode>0.00%</c:formatCode>
                <c:ptCount val="6"/>
                <c:pt idx="0">
                  <c:v>-9.5053957810909973E-3</c:v>
                </c:pt>
                <c:pt idx="1">
                  <c:v>4.6456210475480653E-3</c:v>
                </c:pt>
                <c:pt idx="2">
                  <c:v>0.14742974834548828</c:v>
                </c:pt>
                <c:pt idx="3">
                  <c:v>-8.7565188541618655E-2</c:v>
                </c:pt>
                <c:pt idx="4">
                  <c:v>0.12255650746519375</c:v>
                </c:pt>
                <c:pt idx="5">
                  <c:v>0.48476876569960936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C8-3B40-B354-F131E6156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6279768"/>
        <c:axId val="2126282824"/>
      </c:barChart>
      <c:catAx>
        <c:axId val="2126279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crossAx val="2126282824"/>
        <c:crossesAt val="0"/>
        <c:auto val="1"/>
        <c:lblAlgn val="ctr"/>
        <c:lblOffset val="100"/>
        <c:noMultiLvlLbl val="0"/>
      </c:catAx>
      <c:valAx>
        <c:axId val="2126282824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crossAx val="212627976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95959"/>
          </a:solidFill>
        </a:defRPr>
      </a:pPr>
      <a:endParaRPr lang="sk-SK"/>
    </a:p>
  </c:txPr>
  <c:printSettings>
    <c:headerFooter/>
    <c:pageMargins b="1" l="0.75" r="0.75" t="1" header="0.5" footer="0.5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2019</c:v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</c:spPr>
          <c:dPt>
            <c:idx val="1"/>
            <c:bubble3D val="0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D885-6A45-9065-A8A3C4F96E85}"/>
              </c:ext>
            </c:extLst>
          </c:dPt>
          <c:dLbls>
            <c:dLbl>
              <c:idx val="0"/>
              <c:layout>
                <c:manualLayout>
                  <c:x val="0.21666666666666701"/>
                  <c:y val="-0.38425925925925902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rgbClr val="7F7F7F"/>
                      </a:solidFill>
                    </a:defRPr>
                  </a:pPr>
                  <a:endParaRPr lang="sk-SK"/>
                </a:p>
              </c:txPr>
              <c:showLegendKey val="1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885-6A45-9065-A8A3C4F96E85}"/>
                </c:ext>
              </c:extLst>
            </c:dLbl>
            <c:dLbl>
              <c:idx val="1"/>
              <c:layout>
                <c:manualLayout>
                  <c:x val="-0.122222222222222"/>
                  <c:y val="-0.11111111111111099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</a:defRPr>
                  </a:pPr>
                  <a:endParaRPr lang="sk-SK"/>
                </a:p>
              </c:txPr>
              <c:showLegendKey val="1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885-6A45-9065-A8A3C4F96E8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1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Výdavky_2020!$B$30:$B$31</c:f>
              <c:strCache>
                <c:ptCount val="2"/>
                <c:pt idx="0">
                  <c:v>Non programmatic display</c:v>
                </c:pt>
                <c:pt idx="1">
                  <c:v>Programmatic display</c:v>
                </c:pt>
              </c:strCache>
            </c:strRef>
          </c:cat>
          <c:val>
            <c:numRef>
              <c:f>Výdavky_2020!$E$30:$E$31</c:f>
              <c:numCache>
                <c:formatCode>#,##0</c:formatCode>
                <c:ptCount val="2"/>
                <c:pt idx="0">
                  <c:v>68057767.0437392</c:v>
                </c:pt>
                <c:pt idx="1">
                  <c:v>16041027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85-6A45-9065-A8A3C4F96E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  <c:txPr>
        <a:bodyPr/>
        <a:lstStyle/>
        <a:p>
          <a:pPr rtl="0">
            <a:defRPr>
              <a:solidFill>
                <a:schemeClr val="tx1">
                  <a:lumMod val="50000"/>
                  <a:lumOff val="50000"/>
                </a:schemeClr>
              </a:solidFill>
            </a:defRPr>
          </a:pPr>
          <a:endParaRPr lang="sk-SK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1" l="0.75" r="0.75" t="1" header="0.5" footer="0.5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5"/>
            </a:solidFill>
            <a:ln>
              <a:solidFill>
                <a:schemeClr val="accent5"/>
              </a:solidFill>
            </a:ln>
          </c:spPr>
          <c:dPt>
            <c:idx val="1"/>
            <c:bubble3D val="0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6768-3E4D-ACE8-3E62C230EB26}"/>
              </c:ext>
            </c:extLst>
          </c:dPt>
          <c:dLbls>
            <c:dLbl>
              <c:idx val="0"/>
              <c:layout>
                <c:manualLayout>
                  <c:x val="0.21666666666666701"/>
                  <c:y val="-0.38425925925925902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rgbClr val="7F7F7F"/>
                      </a:solidFill>
                    </a:defRPr>
                  </a:pPr>
                  <a:endParaRPr lang="sk-SK"/>
                </a:p>
              </c:txPr>
              <c:showLegendKey val="1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768-3E4D-ACE8-3E62C230EB26}"/>
                </c:ext>
              </c:extLst>
            </c:dLbl>
            <c:dLbl>
              <c:idx val="1"/>
              <c:layout>
                <c:manualLayout>
                  <c:x val="-0.122222222222222"/>
                  <c:y val="-0.11111111111111099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</a:defRPr>
                  </a:pPr>
                  <a:endParaRPr lang="sk-SK"/>
                </a:p>
              </c:txPr>
              <c:showLegendKey val="1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768-3E4D-ACE8-3E62C230EB2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1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Výdavky_2020!$B$40:$B$41</c:f>
              <c:strCache>
                <c:ptCount val="2"/>
                <c:pt idx="0">
                  <c:v>Non video display</c:v>
                </c:pt>
                <c:pt idx="1">
                  <c:v>Video display</c:v>
                </c:pt>
              </c:strCache>
            </c:strRef>
          </c:cat>
          <c:val>
            <c:numRef>
              <c:f>Výdavky_2020!$E$40:$E$41</c:f>
              <c:numCache>
                <c:formatCode>#,##0</c:formatCode>
                <c:ptCount val="2"/>
                <c:pt idx="0">
                  <c:v>55211440.0437392</c:v>
                </c:pt>
                <c:pt idx="1">
                  <c:v>28887354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68-3E4D-ACE8-3E62C230E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>
        <c:manualLayout>
          <c:xMode val="edge"/>
          <c:yMode val="edge"/>
          <c:x val="0.655408792650919"/>
          <c:y val="0.40702354913969102"/>
          <c:w val="0.32236898512685902"/>
          <c:h val="0.18595290172061801"/>
        </c:manualLayout>
      </c:layout>
      <c:overlay val="0"/>
      <c:txPr>
        <a:bodyPr/>
        <a:lstStyle/>
        <a:p>
          <a:pPr rtl="0">
            <a:defRPr>
              <a:solidFill>
                <a:schemeClr val="tx1">
                  <a:lumMod val="50000"/>
                  <a:lumOff val="50000"/>
                </a:schemeClr>
              </a:solidFill>
            </a:defRPr>
          </a:pPr>
          <a:endParaRPr lang="sk-SK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1" l="0.75" r="0.75" t="1" header="0.5" footer="0.5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2017</c:v>
          </c:tx>
          <c:spPr>
            <a:solidFill>
              <a:schemeClr val="accent6"/>
            </a:solidFill>
            <a:ln>
              <a:solidFill>
                <a:schemeClr val="accent6"/>
              </a:solidFill>
            </a:ln>
          </c:spPr>
          <c:invertIfNegative val="0"/>
          <c:cat>
            <c:strRef>
              <c:f>Výdavky_2020!$B$48:$B$49</c:f>
              <c:strCache>
                <c:ptCount val="2"/>
                <c:pt idx="0">
                  <c:v>Desktop</c:v>
                </c:pt>
                <c:pt idx="1">
                  <c:v>Mobil</c:v>
                </c:pt>
              </c:strCache>
            </c:strRef>
          </c:cat>
          <c:val>
            <c:numRef>
              <c:f>Výdavky_2020!$F$48:$F$49</c:f>
              <c:numCache>
                <c:formatCode>#,##0</c:formatCode>
                <c:ptCount val="2"/>
                <c:pt idx="0">
                  <c:v>74748944.992371812</c:v>
                </c:pt>
                <c:pt idx="1">
                  <c:v>43020939.10278067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A-9043-A8F1-D10FE5094AA8}"/>
            </c:ext>
          </c:extLst>
        </c:ser>
        <c:ser>
          <c:idx val="2"/>
          <c:order val="1"/>
          <c:tx>
            <c:v>2018</c:v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</c:spPr>
          <c:invertIfNegative val="0"/>
          <c:cat>
            <c:strRef>
              <c:f>Výdavky_2020!$B$48:$B$49</c:f>
              <c:strCache>
                <c:ptCount val="2"/>
                <c:pt idx="0">
                  <c:v>Desktop</c:v>
                </c:pt>
                <c:pt idx="1">
                  <c:v>Mobil</c:v>
                </c:pt>
              </c:strCache>
            </c:strRef>
          </c:cat>
          <c:val>
            <c:numRef>
              <c:f>Výdavky_2020!$E$48:$E$49</c:f>
              <c:numCache>
                <c:formatCode>#,##0</c:formatCode>
                <c:ptCount val="2"/>
                <c:pt idx="0">
                  <c:v>78184329.529063523</c:v>
                </c:pt>
                <c:pt idx="1">
                  <c:v>50031324.961048007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A-9043-A8F1-D10FE5094AA8}"/>
            </c:ext>
          </c:extLst>
        </c:ser>
        <c:ser>
          <c:idx val="0"/>
          <c:order val="2"/>
          <c:tx>
            <c:v>2019</c:v>
          </c:tx>
          <c:spPr>
            <a:solidFill>
              <a:schemeClr val="accent1"/>
            </a:solidFill>
            <a:ln>
              <a:solidFill>
                <a:schemeClr val="accent1"/>
              </a:solidFill>
            </a:ln>
          </c:spPr>
          <c:invertIfNegative val="0"/>
          <c:cat>
            <c:strRef>
              <c:f>Výdavky_2020!$B$48:$B$49</c:f>
              <c:strCache>
                <c:ptCount val="2"/>
                <c:pt idx="0">
                  <c:v>Desktop</c:v>
                </c:pt>
                <c:pt idx="1">
                  <c:v>Mobil</c:v>
                </c:pt>
              </c:strCache>
            </c:strRef>
          </c:cat>
          <c:val>
            <c:numRef>
              <c:f>Výdavky_2020!$D$48:$D$49</c:f>
              <c:numCache>
                <c:formatCode>#,##0</c:formatCode>
                <c:ptCount val="2"/>
                <c:pt idx="0">
                  <c:v>75465193</c:v>
                </c:pt>
                <c:pt idx="1">
                  <c:v>61368903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9A-9043-A8F1-D10FE5094AA8}"/>
            </c:ext>
          </c:extLst>
        </c:ser>
        <c:ser>
          <c:idx val="3"/>
          <c:order val="3"/>
          <c:tx>
            <c:v>2020</c:v>
          </c:tx>
          <c:spPr>
            <a:solidFill>
              <a:srgbClr val="92D050"/>
            </a:solidFill>
            <a:ln>
              <a:solidFill>
                <a:schemeClr val="accent3"/>
              </a:solidFill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70mil.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659A-9043-A8F1-D10FE5094AA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70mil.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659A-9043-A8F1-D10FE5094AA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Výdavky_2020!$C$48:$C$49</c:f>
              <c:numCache>
                <c:formatCode>#,##0</c:formatCode>
                <c:ptCount val="2"/>
                <c:pt idx="0">
                  <c:v>69898949</c:v>
                </c:pt>
                <c:pt idx="1">
                  <c:v>70164505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59A-9043-A8F1-D10FE5094A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6204984"/>
        <c:axId val="2126208024"/>
      </c:barChart>
      <c:catAx>
        <c:axId val="2126204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208024"/>
        <c:crosses val="autoZero"/>
        <c:auto val="1"/>
        <c:lblAlgn val="ctr"/>
        <c:lblOffset val="100"/>
        <c:noMultiLvlLbl val="0"/>
      </c:catAx>
      <c:valAx>
        <c:axId val="2126208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crossAx val="21262049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9179966686856399"/>
          <c:y val="0.86998651210265399"/>
          <c:w val="0.26702762910863903"/>
          <c:h val="7.8281010328254422E-2"/>
        </c:manualLayout>
      </c:layout>
      <c:overlay val="0"/>
      <c:spPr>
        <a:noFill/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95959"/>
          </a:solidFill>
        </a:defRPr>
      </a:pPr>
      <a:endParaRPr lang="sk-SK"/>
    </a:p>
  </c:txPr>
  <c:printSettings>
    <c:headerFooter/>
    <c:pageMargins b="1" l="0.75" r="0.75" t="1" header="0.5" footer="0.5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Výdavky</c:v>
          </c:tx>
          <c:spPr>
            <a:solidFill>
              <a:schemeClr val="accent6"/>
            </a:solidFill>
            <a:ln>
              <a:solidFill>
                <a:schemeClr val="accent6"/>
              </a:solidFill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140mil.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B814-754C-83A1-E9BFCD1461E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137mil.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B814-754C-83A1-E9BFCD1461E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128mil.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B814-754C-83A1-E9BFCD1461E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118mil.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B814-754C-83A1-E9BFCD1461E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Výdavky_2020!$C$52:$F$52</c:f>
              <c:numCache>
                <c:formatCode>General</c:formatCode>
                <c:ptCount val="4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</c:numCache>
            </c:numRef>
          </c:cat>
          <c:val>
            <c:numRef>
              <c:f>Výdavky_2020!$C$59:$F$59</c:f>
              <c:numCache>
                <c:formatCode>#,##0</c:formatCode>
                <c:ptCount val="4"/>
                <c:pt idx="0">
                  <c:v>140063453.72919118</c:v>
                </c:pt>
                <c:pt idx="1">
                  <c:v>136834096</c:v>
                </c:pt>
                <c:pt idx="2">
                  <c:v>128215654.54359189</c:v>
                </c:pt>
                <c:pt idx="3">
                  <c:v>117769884.15505777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24-F14C-BC5C-D3631CAE30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5050264"/>
        <c:axId val="2125053336"/>
      </c:barChart>
      <c:catAx>
        <c:axId val="2125050264"/>
        <c:scaling>
          <c:orientation val="maxMin"/>
        </c:scaling>
        <c:delete val="0"/>
        <c:axPos val="b"/>
        <c:numFmt formatCode="General" sourceLinked="1"/>
        <c:majorTickMark val="out"/>
        <c:minorTickMark val="none"/>
        <c:tickLblPos val="nextTo"/>
        <c:crossAx val="2125053336"/>
        <c:crosses val="autoZero"/>
        <c:auto val="1"/>
        <c:lblAlgn val="ctr"/>
        <c:lblOffset val="100"/>
        <c:noMultiLvlLbl val="0"/>
      </c:catAx>
      <c:valAx>
        <c:axId val="2125053336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crossAx val="21250502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9179966686856399"/>
          <c:y val="0.86998651210265399"/>
          <c:w val="0.28353966430352801"/>
          <c:h val="9.2976450860309104E-2"/>
        </c:manualLayout>
      </c:layout>
      <c:overlay val="0"/>
      <c:spPr>
        <a:noFill/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95959"/>
          </a:solidFill>
        </a:defRPr>
      </a:pPr>
      <a:endParaRPr lang="sk-SK"/>
    </a:p>
  </c:txPr>
  <c:printSettings>
    <c:headerFooter/>
    <c:pageMargins b="1" l="0.75" r="0.75" t="1" header="0.5" footer="0.5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Výdavky_1HY_2020!$G$64</c:f>
              <c:strCache>
                <c:ptCount val="1"/>
                <c:pt idx="0">
                  <c:v>Desktop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accent6"/>
              </a:solidFill>
            </a:ln>
          </c:spPr>
          <c:invertIfNegative val="0"/>
          <c:cat>
            <c:numRef>
              <c:f>Výdavky_1HY_2020!$F$65:$F$68</c:f>
              <c:numCache>
                <c:formatCode>General</c:formatCode>
                <c:ptCount val="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</c:numCache>
            </c:numRef>
          </c:cat>
          <c:val>
            <c:numRef>
              <c:f>Výdavky_1HY_2020!$G$65:$G$68</c:f>
              <c:numCache>
                <c:formatCode>#,##0</c:formatCode>
                <c:ptCount val="4"/>
                <c:pt idx="0">
                  <c:v>35294868.779367149</c:v>
                </c:pt>
                <c:pt idx="1">
                  <c:v>36679710</c:v>
                </c:pt>
                <c:pt idx="2">
                  <c:v>36986897</c:v>
                </c:pt>
                <c:pt idx="3">
                  <c:v>32310142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C7-7E4A-A7D3-1D965D82B48E}"/>
            </c:ext>
          </c:extLst>
        </c:ser>
        <c:ser>
          <c:idx val="2"/>
          <c:order val="1"/>
          <c:tx>
            <c:strRef>
              <c:f>Výdavky_1HY_2020!$H$64</c:f>
              <c:strCache>
                <c:ptCount val="1"/>
                <c:pt idx="0">
                  <c:v>Mobil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</c:spPr>
          <c:invertIfNegative val="0"/>
          <c:cat>
            <c:numRef>
              <c:f>Výdavky_1HY_2020!$F$65:$F$68</c:f>
              <c:numCache>
                <c:formatCode>General</c:formatCode>
                <c:ptCount val="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</c:numCache>
            </c:numRef>
          </c:cat>
          <c:val>
            <c:numRef>
              <c:f>Výdavky_1HY_2020!$H$65:$H$68</c:f>
              <c:numCache>
                <c:formatCode>#,##0</c:formatCode>
                <c:ptCount val="4"/>
                <c:pt idx="0">
                  <c:v>19725611.451912522</c:v>
                </c:pt>
                <c:pt idx="1">
                  <c:v>22364703.990264494</c:v>
                </c:pt>
                <c:pt idx="2">
                  <c:v>26622293</c:v>
                </c:pt>
                <c:pt idx="3">
                  <c:v>29241439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C7-7E4A-A7D3-1D965D82B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6101416"/>
        <c:axId val="2126901192"/>
      </c:barChart>
      <c:catAx>
        <c:axId val="2126101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901192"/>
        <c:crosses val="autoZero"/>
        <c:auto val="1"/>
        <c:lblAlgn val="ctr"/>
        <c:lblOffset val="100"/>
        <c:noMultiLvlLbl val="0"/>
      </c:catAx>
      <c:valAx>
        <c:axId val="2126901192"/>
        <c:scaling>
          <c:orientation val="minMax"/>
        </c:scaling>
        <c:delete val="0"/>
        <c:axPos val="l"/>
        <c:majorGridlines>
          <c:spPr>
            <a:ln w="3175" cmpd="sng">
              <a:solidFill>
                <a:schemeClr val="bg1">
                  <a:lumMod val="7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crossAx val="21261014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9179966686856399"/>
          <c:y val="0.86998651210265399"/>
          <c:w val="0.33563143549364"/>
          <c:h val="9.2976450860309104E-2"/>
        </c:manualLayout>
      </c:layout>
      <c:overlay val="0"/>
      <c:spPr>
        <a:noFill/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95959"/>
          </a:solidFill>
        </a:defRPr>
      </a:pPr>
      <a:endParaRPr lang="sk-SK"/>
    </a:p>
  </c:txPr>
  <c:printSettings>
    <c:headerFooter/>
    <c:pageMargins b="1" l="0.75" r="0.75" t="1" header="0.5" footer="0.5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Výdavky_1HY_2020!$F$83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accent6"/>
              </a:solidFill>
            </a:ln>
          </c:spPr>
          <c:invertIfNegative val="0"/>
          <c:cat>
            <c:strRef>
              <c:f>Výdavky_1HY_2020!$G$82:$L$82</c:f>
              <c:strCache>
                <c:ptCount val="6"/>
                <c:pt idx="0">
                  <c:v>Non video Display</c:v>
                </c:pt>
                <c:pt idx="1">
                  <c:v>Search</c:v>
                </c:pt>
                <c:pt idx="2">
                  <c:v>Video display</c:v>
                </c:pt>
                <c:pt idx="3">
                  <c:v>Classifieds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Výdavky_1HY_2020!$G$83:$L$83</c:f>
              <c:numCache>
                <c:formatCode>#,##0</c:formatCode>
                <c:ptCount val="6"/>
                <c:pt idx="0">
                  <c:v>24834698.254348092</c:v>
                </c:pt>
                <c:pt idx="1">
                  <c:v>12261286.673106495</c:v>
                </c:pt>
                <c:pt idx="2">
                  <c:v>8839912.6607104279</c:v>
                </c:pt>
                <c:pt idx="3">
                  <c:v>6779477.9890338425</c:v>
                </c:pt>
                <c:pt idx="4">
                  <c:v>1368260.0314584624</c:v>
                </c:pt>
                <c:pt idx="5">
                  <c:v>936844.49787499988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6E-0C4C-BD5C-29963053F409}"/>
            </c:ext>
          </c:extLst>
        </c:ser>
        <c:ser>
          <c:idx val="0"/>
          <c:order val="1"/>
          <c:tx>
            <c:strRef>
              <c:f>Výdavky_1HY_2020!$F$84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</c:spPr>
          <c:invertIfNegative val="0"/>
          <c:cat>
            <c:strRef>
              <c:f>Výdavky_1HY_2020!$G$82:$L$82</c:f>
              <c:strCache>
                <c:ptCount val="6"/>
                <c:pt idx="0">
                  <c:v>Non video Display</c:v>
                </c:pt>
                <c:pt idx="1">
                  <c:v>Search</c:v>
                </c:pt>
                <c:pt idx="2">
                  <c:v>Video display</c:v>
                </c:pt>
                <c:pt idx="3">
                  <c:v>Classifieds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Výdavky_1HY_2020!$G$84:$L$84</c:f>
              <c:numCache>
                <c:formatCode>#,##0</c:formatCode>
                <c:ptCount val="6"/>
                <c:pt idx="0">
                  <c:v>24735090.291240893</c:v>
                </c:pt>
                <c:pt idx="1">
                  <c:v>13926671.126768768</c:v>
                </c:pt>
                <c:pt idx="2">
                  <c:v>9636459.2484279498</c:v>
                </c:pt>
                <c:pt idx="3">
                  <c:v>7972095.8996249977</c:v>
                </c:pt>
                <c:pt idx="4">
                  <c:v>1605390.7103013818</c:v>
                </c:pt>
                <c:pt idx="5">
                  <c:v>1168707.1019194997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6E-0C4C-BD5C-29963053F409}"/>
            </c:ext>
          </c:extLst>
        </c:ser>
        <c:ser>
          <c:idx val="3"/>
          <c:order val="2"/>
          <c:tx>
            <c:strRef>
              <c:f>Výdavky_1HY_2020!$F$85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accent1"/>
              </a:solidFill>
            </a:ln>
          </c:spPr>
          <c:invertIfNegative val="0"/>
          <c:cat>
            <c:strRef>
              <c:f>Výdavky_1HY_2020!$G$82:$L$82</c:f>
              <c:strCache>
                <c:ptCount val="6"/>
                <c:pt idx="0">
                  <c:v>Non video Display</c:v>
                </c:pt>
                <c:pt idx="1">
                  <c:v>Search</c:v>
                </c:pt>
                <c:pt idx="2">
                  <c:v>Video display</c:v>
                </c:pt>
                <c:pt idx="3">
                  <c:v>Classifieds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Výdavky_1HY_2020!$G$85:$L$85</c:f>
              <c:numCache>
                <c:formatCode>#,##0</c:formatCode>
                <c:ptCount val="6"/>
                <c:pt idx="0">
                  <c:v>26122052</c:v>
                </c:pt>
                <c:pt idx="1">
                  <c:v>14602862</c:v>
                </c:pt>
                <c:pt idx="2">
                  <c:v>10629730</c:v>
                </c:pt>
                <c:pt idx="3">
                  <c:v>9130514</c:v>
                </c:pt>
                <c:pt idx="4">
                  <c:v>2598782</c:v>
                </c:pt>
                <c:pt idx="5">
                  <c:v>525250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6E-0C4C-BD5C-29963053F409}"/>
            </c:ext>
          </c:extLst>
        </c:ser>
        <c:ser>
          <c:idx val="1"/>
          <c:order val="3"/>
          <c:tx>
            <c:strRef>
              <c:f>Výdavky_1HY_2020!$F$86</c:f>
              <c:strCache>
                <c:ptCount val="1"/>
                <c:pt idx="0">
                  <c:v>2020</c:v>
                </c:pt>
              </c:strCache>
            </c:strRef>
          </c:tx>
          <c:invertIfNegative val="0"/>
          <c:cat>
            <c:strRef>
              <c:f>Výdavky_1HY_2020!$G$82:$L$82</c:f>
              <c:strCache>
                <c:ptCount val="6"/>
                <c:pt idx="0">
                  <c:v>Non video Display</c:v>
                </c:pt>
                <c:pt idx="1">
                  <c:v>Search</c:v>
                </c:pt>
                <c:pt idx="2">
                  <c:v>Video display</c:v>
                </c:pt>
                <c:pt idx="3">
                  <c:v>Classifieds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Výdavky_1HY_2020!$G$86:$L$86</c:f>
              <c:numCache>
                <c:formatCode>#,##0</c:formatCode>
                <c:ptCount val="6"/>
                <c:pt idx="0">
                  <c:v>24053985</c:v>
                </c:pt>
                <c:pt idx="1">
                  <c:v>13500759</c:v>
                </c:pt>
                <c:pt idx="2">
                  <c:v>12287379</c:v>
                </c:pt>
                <c:pt idx="3">
                  <c:v>8272290</c:v>
                </c:pt>
                <c:pt idx="4">
                  <c:v>2599528</c:v>
                </c:pt>
                <c:pt idx="5">
                  <c:v>837640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6E-0C4C-BD5C-29963053F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6944296"/>
        <c:axId val="2126947496"/>
      </c:barChart>
      <c:catAx>
        <c:axId val="2126944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947496"/>
        <c:crosses val="autoZero"/>
        <c:auto val="1"/>
        <c:lblAlgn val="ctr"/>
        <c:lblOffset val="100"/>
        <c:noMultiLvlLbl val="0"/>
      </c:catAx>
      <c:valAx>
        <c:axId val="2126947496"/>
        <c:scaling>
          <c:orientation val="minMax"/>
        </c:scaling>
        <c:delete val="0"/>
        <c:axPos val="l"/>
        <c:majorGridlines>
          <c:spPr>
            <a:ln w="3175" cmpd="sng">
              <a:solidFill>
                <a:schemeClr val="bg1">
                  <a:lumMod val="7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crossAx val="2126944296"/>
        <c:crosses val="autoZero"/>
        <c:crossBetween val="between"/>
        <c:majorUnit val="5000000"/>
      </c:valAx>
    </c:plotArea>
    <c:legend>
      <c:legendPos val="b"/>
      <c:layout>
        <c:manualLayout>
          <c:xMode val="edge"/>
          <c:yMode val="edge"/>
          <c:x val="0.40761219502734602"/>
          <c:y val="0.91591942100051904"/>
          <c:w val="0.26555361995679699"/>
          <c:h val="6.7847680357522894E-2"/>
        </c:manualLayout>
      </c:layout>
      <c:overlay val="0"/>
      <c:spPr>
        <a:noFill/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95959"/>
          </a:solidFill>
        </a:defRPr>
      </a:pPr>
      <a:endParaRPr lang="sk-SK"/>
    </a:p>
  </c:txPr>
  <c:printSettings>
    <c:headerFooter/>
    <c:pageMargins b="1" l="0.75" r="0.75" t="1" header="0.5" footer="0.5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2020</c:v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</c:spPr>
          <c:dPt>
            <c:idx val="1"/>
            <c:bubble3D val="0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1A23-2A43-8970-C3190684E135}"/>
              </c:ext>
            </c:extLst>
          </c:dPt>
          <c:dLbls>
            <c:dLbl>
              <c:idx val="0"/>
              <c:layout>
                <c:manualLayout>
                  <c:x val="0.21666666666666701"/>
                  <c:y val="-0.38425925925925902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rgbClr val="7F7F7F"/>
                      </a:solidFill>
                    </a:defRPr>
                  </a:pPr>
                  <a:endParaRPr lang="sk-SK"/>
                </a:p>
              </c:txPr>
              <c:showLegendKey val="1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A23-2A43-8970-C3190684E135}"/>
                </c:ext>
              </c:extLst>
            </c:dLbl>
            <c:dLbl>
              <c:idx val="1"/>
              <c:layout>
                <c:manualLayout>
                  <c:x val="-0.122222222222222"/>
                  <c:y val="-0.11111111111111099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</a:defRPr>
                  </a:pPr>
                  <a:endParaRPr lang="sk-SK"/>
                </a:p>
              </c:txPr>
              <c:showLegendKey val="1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A23-2A43-8970-C3190684E13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1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Výdavky_1HY_2020!$B$28:$B$29</c:f>
              <c:strCache>
                <c:ptCount val="2"/>
                <c:pt idx="0">
                  <c:v>Non programmatic display</c:v>
                </c:pt>
                <c:pt idx="1">
                  <c:v>Programmatic display</c:v>
                </c:pt>
              </c:strCache>
            </c:strRef>
          </c:cat>
          <c:val>
            <c:numRef>
              <c:f>Výdavky_1HY_2020!$E$28:$E$29</c:f>
              <c:numCache>
                <c:formatCode>0%</c:formatCode>
                <c:ptCount val="2"/>
                <c:pt idx="0">
                  <c:v>0.8026806253227039</c:v>
                </c:pt>
                <c:pt idx="1">
                  <c:v>0.1973193746772961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23-2A43-8970-C3190684E1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  <c:txPr>
        <a:bodyPr/>
        <a:lstStyle/>
        <a:p>
          <a:pPr rtl="0">
            <a:defRPr>
              <a:solidFill>
                <a:schemeClr val="tx1">
                  <a:lumMod val="50000"/>
                  <a:lumOff val="50000"/>
                </a:schemeClr>
              </a:solidFill>
            </a:defRPr>
          </a:pPr>
          <a:endParaRPr lang="sk-SK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1" l="0.75" r="0.75" t="1" header="0.5" footer="0.5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2020</c:v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</c:spPr>
          <c:dPt>
            <c:idx val="1"/>
            <c:bubble3D val="0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04B2-0C48-B533-ABBEF450C0D5}"/>
              </c:ext>
            </c:extLst>
          </c:dPt>
          <c:dLbls>
            <c:dLbl>
              <c:idx val="0"/>
              <c:layout>
                <c:manualLayout>
                  <c:x val="0.21666666666666701"/>
                  <c:y val="-0.38425925925925902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rgbClr val="7F7F7F"/>
                      </a:solidFill>
                    </a:defRPr>
                  </a:pPr>
                  <a:endParaRPr lang="sk-SK"/>
                </a:p>
              </c:txPr>
              <c:showLegendKey val="1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4B2-0C48-B533-ABBEF450C0D5}"/>
                </c:ext>
              </c:extLst>
            </c:dLbl>
            <c:dLbl>
              <c:idx val="1"/>
              <c:layout>
                <c:manualLayout>
                  <c:x val="-0.122222222222222"/>
                  <c:y val="-0.11111111111111099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</a:defRPr>
                  </a:pPr>
                  <a:endParaRPr lang="sk-SK"/>
                </a:p>
              </c:txPr>
              <c:showLegendKey val="1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4B2-0C48-B533-ABBEF450C0D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1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Výdavky_1HY_2020!$B$36:$B$37</c:f>
              <c:strCache>
                <c:ptCount val="2"/>
                <c:pt idx="0">
                  <c:v>Non video display</c:v>
                </c:pt>
                <c:pt idx="1">
                  <c:v>Video display</c:v>
                </c:pt>
              </c:strCache>
            </c:strRef>
          </c:cat>
          <c:val>
            <c:numRef>
              <c:f>Výdavky_1HY_2020!$E$36:$E$37</c:f>
              <c:numCache>
                <c:formatCode>0%</c:formatCode>
                <c:ptCount val="2"/>
                <c:pt idx="0">
                  <c:v>0.66188999225096057</c:v>
                </c:pt>
                <c:pt idx="1">
                  <c:v>0.33811000774903938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B2-0C48-B533-ABBEF450C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>
        <c:manualLayout>
          <c:xMode val="edge"/>
          <c:yMode val="edge"/>
          <c:x val="0.655408792650919"/>
          <c:y val="0.40702354913969102"/>
          <c:w val="0.32236898512685902"/>
          <c:h val="0.18595290172061801"/>
        </c:manualLayout>
      </c:layout>
      <c:overlay val="0"/>
      <c:txPr>
        <a:bodyPr/>
        <a:lstStyle/>
        <a:p>
          <a:pPr rtl="0">
            <a:defRPr>
              <a:solidFill>
                <a:schemeClr val="tx1">
                  <a:lumMod val="50000"/>
                  <a:lumOff val="50000"/>
                </a:schemeClr>
              </a:solidFill>
            </a:defRPr>
          </a:pPr>
          <a:endParaRPr lang="sk-SK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1" l="0.75" r="0.75" t="1" header="0.5" footer="0.5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42867150503001"/>
          <c:y val="0.12037037037037"/>
          <c:w val="0.86688093703589497"/>
          <c:h val="0.69245589093030002"/>
        </c:manualLayout>
      </c:layout>
      <c:barChart>
        <c:barDir val="col"/>
        <c:grouping val="clustered"/>
        <c:varyColors val="0"/>
        <c:ser>
          <c:idx val="1"/>
          <c:order val="0"/>
          <c:tx>
            <c:v>Výdavky do online reklamy v EUR</c:v>
          </c:tx>
          <c:spPr>
            <a:solidFill>
              <a:schemeClr val="accent1"/>
            </a:solidFill>
            <a:ln>
              <a:solidFill>
                <a:schemeClr val="accent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Výdavky_1HY_2020!$F$45:$I$45</c:f>
              <c:numCache>
                <c:formatCode>General</c:formatCode>
                <c:ptCount val="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</c:numCache>
            </c:numRef>
          </c:cat>
          <c:val>
            <c:numRef>
              <c:f>Výdavky_1HY_2020!$F$46:$I$46</c:f>
              <c:numCache>
                <c:formatCode>#,##0</c:formatCode>
                <c:ptCount val="4"/>
                <c:pt idx="0">
                  <c:v>55020480.106532313</c:v>
                </c:pt>
                <c:pt idx="1">
                  <c:v>59044414.378283493</c:v>
                </c:pt>
                <c:pt idx="2">
                  <c:v>63609190</c:v>
                </c:pt>
                <c:pt idx="3">
                  <c:v>61551581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08-6340-BA6B-7ED5C75D99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7020408"/>
        <c:axId val="2127023464"/>
      </c:barChart>
      <c:catAx>
        <c:axId val="2127020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7023464"/>
        <c:crosses val="autoZero"/>
        <c:auto val="1"/>
        <c:lblAlgn val="ctr"/>
        <c:lblOffset val="100"/>
        <c:noMultiLvlLbl val="0"/>
      </c:catAx>
      <c:valAx>
        <c:axId val="21270234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crossAx val="2127020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88240956090453"/>
          <c:y val="0.90702354913969097"/>
          <c:w val="0.31171056687309101"/>
          <c:h val="9.2976450860309104E-2"/>
        </c:manualLayout>
      </c:layout>
      <c:overlay val="0"/>
      <c:spPr>
        <a:noFill/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95959"/>
          </a:solidFill>
        </a:defRPr>
      </a:pPr>
      <a:endParaRPr lang="sk-SK"/>
    </a:p>
  </c:txPr>
  <c:printSettings>
    <c:headerFooter/>
    <c:pageMargins b="1" l="0.75" r="0.75" t="1" header="0.5" footer="0.5"/>
    <c:pageSetup/>
  </c:printSettings>
  <c:userShapes r:id="rId1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2017</c:v>
          </c:tx>
          <c:spPr>
            <a:solidFill>
              <a:schemeClr val="accent6"/>
            </a:solidFill>
            <a:ln>
              <a:solidFill>
                <a:schemeClr val="accent6"/>
              </a:solidFill>
            </a:ln>
          </c:spPr>
          <c:invertIfNegative val="0"/>
          <c:cat>
            <c:strRef>
              <c:f>Výdavky_2019!$B$44:$B$45</c:f>
              <c:strCache>
                <c:ptCount val="2"/>
                <c:pt idx="0">
                  <c:v>Desktop</c:v>
                </c:pt>
                <c:pt idx="1">
                  <c:v>Mobil</c:v>
                </c:pt>
              </c:strCache>
            </c:strRef>
          </c:cat>
          <c:val>
            <c:numRef>
              <c:f>Výdavky_2019!$C$44:$C$45</c:f>
              <c:numCache>
                <c:formatCode>#,##0</c:formatCode>
                <c:ptCount val="2"/>
                <c:pt idx="0">
                  <c:v>74748944.992371812</c:v>
                </c:pt>
                <c:pt idx="1">
                  <c:v>43020939.10278067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47-DB40-9E77-2E9A968E2BF9}"/>
            </c:ext>
          </c:extLst>
        </c:ser>
        <c:ser>
          <c:idx val="2"/>
          <c:order val="1"/>
          <c:tx>
            <c:v>2018</c:v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</c:spPr>
          <c:invertIfNegative val="0"/>
          <c:cat>
            <c:strRef>
              <c:f>Výdavky_2019!$B$44:$B$45</c:f>
              <c:strCache>
                <c:ptCount val="2"/>
                <c:pt idx="0">
                  <c:v>Desktop</c:v>
                </c:pt>
                <c:pt idx="1">
                  <c:v>Mobil</c:v>
                </c:pt>
              </c:strCache>
            </c:strRef>
          </c:cat>
          <c:val>
            <c:numRef>
              <c:f>Výdavky_2019!$D$44:$D$45</c:f>
              <c:numCache>
                <c:formatCode>#,##0</c:formatCode>
                <c:ptCount val="2"/>
                <c:pt idx="0">
                  <c:v>78184329.529063523</c:v>
                </c:pt>
                <c:pt idx="1">
                  <c:v>50031324.961048007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47-DB40-9E77-2E9A968E2BF9}"/>
            </c:ext>
          </c:extLst>
        </c:ser>
        <c:ser>
          <c:idx val="0"/>
          <c:order val="2"/>
          <c:tx>
            <c:v>2019</c:v>
          </c:tx>
          <c:spPr>
            <a:solidFill>
              <a:schemeClr val="accent1"/>
            </a:solidFill>
            <a:ln>
              <a:solidFill>
                <a:schemeClr val="accent1"/>
              </a:solidFill>
            </a:ln>
          </c:spPr>
          <c:invertIfNegative val="0"/>
          <c:cat>
            <c:strRef>
              <c:f>Výdavky_2019!$B$44:$B$45</c:f>
              <c:strCache>
                <c:ptCount val="2"/>
                <c:pt idx="0">
                  <c:v>Desktop</c:v>
                </c:pt>
                <c:pt idx="1">
                  <c:v>Mobil</c:v>
                </c:pt>
              </c:strCache>
            </c:strRef>
          </c:cat>
          <c:val>
            <c:numRef>
              <c:f>Výdavky_2019!$E$44:$E$45</c:f>
              <c:numCache>
                <c:formatCode>#,##0</c:formatCode>
                <c:ptCount val="2"/>
                <c:pt idx="0">
                  <c:v>75465193</c:v>
                </c:pt>
                <c:pt idx="1">
                  <c:v>61368903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47-DB40-9E77-2E9A968E2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6204984"/>
        <c:axId val="2126208024"/>
      </c:barChart>
      <c:catAx>
        <c:axId val="2126204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208024"/>
        <c:crosses val="autoZero"/>
        <c:auto val="1"/>
        <c:lblAlgn val="ctr"/>
        <c:lblOffset val="100"/>
        <c:noMultiLvlLbl val="0"/>
      </c:catAx>
      <c:valAx>
        <c:axId val="2126208024"/>
        <c:scaling>
          <c:orientation val="minMax"/>
        </c:scaling>
        <c:delete val="0"/>
        <c:axPos val="l"/>
        <c:majorGridlines>
          <c:spPr>
            <a:ln w="3175" cmpd="sng">
              <a:solidFill>
                <a:schemeClr val="bg1">
                  <a:lumMod val="7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crossAx val="21262049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9179966686856399"/>
          <c:y val="0.86998651210265399"/>
          <c:w val="0.33563143549364"/>
          <c:h val="9.2976450860309104E-2"/>
        </c:manualLayout>
      </c:layout>
      <c:overlay val="0"/>
      <c:spPr>
        <a:noFill/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95959"/>
          </a:solidFill>
        </a:defRPr>
      </a:pPr>
      <a:endParaRPr lang="sk-SK"/>
    </a:p>
  </c:txPr>
  <c:printSettings>
    <c:headerFooter/>
    <c:pageMargins b="1" l="0.75" r="0.75" t="1" header="0.5" footer="0.5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v>2017</c:v>
          </c:tx>
          <c:spPr>
            <a:solidFill>
              <a:schemeClr val="accent6"/>
            </a:solidFill>
            <a:ln>
              <a:solidFill>
                <a:schemeClr val="accent6"/>
              </a:solidFill>
            </a:ln>
          </c:spPr>
          <c:invertIfNegative val="0"/>
          <c:cat>
            <c:strRef>
              <c:f>Výdavky_2019!$B$49:$B$54</c:f>
              <c:strCache>
                <c:ptCount val="6"/>
                <c:pt idx="0">
                  <c:v>Display</c:v>
                </c:pt>
                <c:pt idx="1">
                  <c:v>Paid for search</c:v>
                </c:pt>
                <c:pt idx="2">
                  <c:v>Video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Výdavky_2019!$C$49:$C$54</c:f>
              <c:numCache>
                <c:formatCode>#,##0</c:formatCode>
                <c:ptCount val="6"/>
                <c:pt idx="0">
                  <c:v>53440907.902698338</c:v>
                </c:pt>
                <c:pt idx="1">
                  <c:v>26786328.863212992</c:v>
                </c:pt>
                <c:pt idx="2">
                  <c:v>19625070.356187958</c:v>
                </c:pt>
                <c:pt idx="3">
                  <c:v>13187803.891762685</c:v>
                </c:pt>
                <c:pt idx="4">
                  <c:v>3017230.4679257954</c:v>
                </c:pt>
                <c:pt idx="5">
                  <c:v>1712542.6732699997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13-C14C-A554-FA3BF0BAB737}"/>
            </c:ext>
          </c:extLst>
        </c:ser>
        <c:ser>
          <c:idx val="0"/>
          <c:order val="1"/>
          <c:tx>
            <c:v>2018</c:v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</c:spPr>
          <c:invertIfNegative val="0"/>
          <c:cat>
            <c:strRef>
              <c:f>Výdavky_2019!$B$49:$B$54</c:f>
              <c:strCache>
                <c:ptCount val="6"/>
                <c:pt idx="0">
                  <c:v>Display</c:v>
                </c:pt>
                <c:pt idx="1">
                  <c:v>Paid for search</c:v>
                </c:pt>
                <c:pt idx="2">
                  <c:v>Video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Výdavky_2019!$D$49:$D$54</c:f>
              <c:numCache>
                <c:formatCode>#,##0</c:formatCode>
                <c:ptCount val="6"/>
                <c:pt idx="0">
                  <c:v>54536270.3022644</c:v>
                </c:pt>
                <c:pt idx="1">
                  <c:v>29023726.363768801</c:v>
                </c:pt>
                <c:pt idx="2">
                  <c:v>22225423.894006908</c:v>
                </c:pt>
                <c:pt idx="3">
                  <c:v>16074434.714909999</c:v>
                </c:pt>
                <c:pt idx="4">
                  <c:v>4163961.3995507145</c:v>
                </c:pt>
                <c:pt idx="5">
                  <c:v>2191837.9635294997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13-C14C-A554-FA3BF0BAB737}"/>
            </c:ext>
          </c:extLst>
        </c:ser>
        <c:ser>
          <c:idx val="3"/>
          <c:order val="2"/>
          <c:tx>
            <c:v>2019</c:v>
          </c:tx>
          <c:spPr>
            <a:solidFill>
              <a:schemeClr val="accent1"/>
            </a:solidFill>
            <a:ln>
              <a:solidFill>
                <a:schemeClr val="accent1"/>
              </a:solidFill>
            </a:ln>
          </c:spPr>
          <c:invertIfNegative val="0"/>
          <c:cat>
            <c:strRef>
              <c:f>Výdavky_2019!$B$49:$B$54</c:f>
              <c:strCache>
                <c:ptCount val="6"/>
                <c:pt idx="0">
                  <c:v>Display</c:v>
                </c:pt>
                <c:pt idx="1">
                  <c:v>Paid for search</c:v>
                </c:pt>
                <c:pt idx="2">
                  <c:v>Video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Výdavky_2019!$E$49:$E$54</c:f>
              <c:numCache>
                <c:formatCode>#,##0</c:formatCode>
                <c:ptCount val="6"/>
                <c:pt idx="0">
                  <c:v>55741283</c:v>
                </c:pt>
                <c:pt idx="1">
                  <c:v>30128735</c:v>
                </c:pt>
                <c:pt idx="2">
                  <c:v>25175706</c:v>
                </c:pt>
                <c:pt idx="3">
                  <c:v>18078714</c:v>
                </c:pt>
                <c:pt idx="4">
                  <c:v>6202853</c:v>
                </c:pt>
                <c:pt idx="5">
                  <c:v>1506805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613-C14C-A554-FA3BF0BAB7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6242808"/>
        <c:axId val="2126245848"/>
      </c:barChart>
      <c:catAx>
        <c:axId val="2126242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245848"/>
        <c:crosses val="autoZero"/>
        <c:auto val="1"/>
        <c:lblAlgn val="ctr"/>
        <c:lblOffset val="100"/>
        <c:noMultiLvlLbl val="0"/>
      </c:catAx>
      <c:valAx>
        <c:axId val="2126245848"/>
        <c:scaling>
          <c:orientation val="minMax"/>
        </c:scaling>
        <c:delete val="0"/>
        <c:axPos val="l"/>
        <c:majorGridlines>
          <c:spPr>
            <a:ln w="3175" cmpd="sng">
              <a:solidFill>
                <a:schemeClr val="bg1">
                  <a:lumMod val="7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crossAx val="2126242808"/>
        <c:crosses val="autoZero"/>
        <c:crossBetween val="between"/>
        <c:majorUnit val="5000000"/>
      </c:valAx>
    </c:plotArea>
    <c:legend>
      <c:legendPos val="b"/>
      <c:layout>
        <c:manualLayout>
          <c:xMode val="edge"/>
          <c:yMode val="edge"/>
          <c:x val="0.40761219502734602"/>
          <c:y val="0.91591942100051904"/>
          <c:w val="0.32106460830327199"/>
          <c:h val="6.0128483191098099E-2"/>
        </c:manualLayout>
      </c:layout>
      <c:overlay val="0"/>
      <c:spPr>
        <a:noFill/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95959"/>
          </a:solidFill>
        </a:defRPr>
      </a:pPr>
      <a:endParaRPr lang="sk-SK"/>
    </a:p>
  </c:txPr>
  <c:printSettings>
    <c:headerFooter/>
    <c:pageMargins b="1" l="0.75" r="0.75" t="1" header="0.5" footer="0.5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925190385684501E-2"/>
          <c:y val="0.14396081852043899"/>
          <c:w val="0.91851815936800996"/>
          <c:h val="0.83807510962327303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Výdavky_2019!$F$48</c:f>
              <c:strCache>
                <c:ptCount val="1"/>
                <c:pt idx="0">
                  <c:v>2018/2017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accent6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Výdavky_2019!$B$49:$B$54</c:f>
              <c:strCache>
                <c:ptCount val="6"/>
                <c:pt idx="0">
                  <c:v>Display</c:v>
                </c:pt>
                <c:pt idx="1">
                  <c:v>Paid for search</c:v>
                </c:pt>
                <c:pt idx="2">
                  <c:v>Video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Výdavky_2019!$F$49:$F$54</c:f>
              <c:numCache>
                <c:formatCode>0%</c:formatCode>
                <c:ptCount val="6"/>
                <c:pt idx="0">
                  <c:v>2.0496702667559985E-2</c:v>
                </c:pt>
                <c:pt idx="1">
                  <c:v>8.352759021145828E-2</c:v>
                </c:pt>
                <c:pt idx="2">
                  <c:v>0.13250161607696032</c:v>
                </c:pt>
                <c:pt idx="3">
                  <c:v>0.2188863928246878</c:v>
                </c:pt>
                <c:pt idx="4">
                  <c:v>0.38006076891210872</c:v>
                </c:pt>
                <c:pt idx="5">
                  <c:v>0.27987348738254436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E1-0E4C-87C6-778D70F20B81}"/>
            </c:ext>
          </c:extLst>
        </c:ser>
        <c:ser>
          <c:idx val="0"/>
          <c:order val="1"/>
          <c:tx>
            <c:strRef>
              <c:f>Výdavky_2019!$G$48</c:f>
              <c:strCache>
                <c:ptCount val="1"/>
                <c:pt idx="0">
                  <c:v>2019/2018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Výdavky_2019!$B$49:$B$54</c:f>
              <c:strCache>
                <c:ptCount val="6"/>
                <c:pt idx="0">
                  <c:v>Display</c:v>
                </c:pt>
                <c:pt idx="1">
                  <c:v>Paid for search</c:v>
                </c:pt>
                <c:pt idx="2">
                  <c:v>Video</c:v>
                </c:pt>
                <c:pt idx="3">
                  <c:v>Classifieds and directories</c:v>
                </c:pt>
                <c:pt idx="4">
                  <c:v>Native</c:v>
                </c:pt>
                <c:pt idx="5">
                  <c:v>Other</c:v>
                </c:pt>
              </c:strCache>
            </c:strRef>
          </c:cat>
          <c:val>
            <c:numRef>
              <c:f>Výdavky_2019!$G$49:$G$54</c:f>
              <c:numCache>
                <c:formatCode>0%</c:formatCode>
                <c:ptCount val="6"/>
                <c:pt idx="0">
                  <c:v>2.2095619870168726E-2</c:v>
                </c:pt>
                <c:pt idx="1">
                  <c:v>3.8072596963655725E-2</c:v>
                </c:pt>
                <c:pt idx="2">
                  <c:v>0.13274356970931089</c:v>
                </c:pt>
                <c:pt idx="3">
                  <c:v>0.12468738842995908</c:v>
                </c:pt>
                <c:pt idx="4">
                  <c:v>0.48965189751021199</c:v>
                </c:pt>
                <c:pt idx="5">
                  <c:v>-0.3125381414720988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E1-0E4C-87C6-778D70F20B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6279768"/>
        <c:axId val="2126282824"/>
      </c:barChart>
      <c:catAx>
        <c:axId val="2126279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282824"/>
        <c:crosses val="autoZero"/>
        <c:auto val="1"/>
        <c:lblAlgn val="ctr"/>
        <c:lblOffset val="100"/>
        <c:noMultiLvlLbl val="0"/>
      </c:catAx>
      <c:valAx>
        <c:axId val="2126282824"/>
        <c:scaling>
          <c:orientation val="minMax"/>
        </c:scaling>
        <c:delete val="0"/>
        <c:axPos val="l"/>
        <c:majorGridlines>
          <c:spPr>
            <a:ln w="3175" cmpd="sng">
              <a:solidFill>
                <a:schemeClr val="bg1">
                  <a:lumMod val="75000"/>
                </a:schemeClr>
              </a:solidFill>
            </a:ln>
          </c:spPr>
        </c:majorGridlines>
        <c:numFmt formatCode="0%" sourceLinked="1"/>
        <c:majorTickMark val="out"/>
        <c:minorTickMark val="none"/>
        <c:tickLblPos val="nextTo"/>
        <c:crossAx val="212627976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40761219502734602"/>
          <c:y val="0.91591942100051904"/>
          <c:w val="0.32106460830327199"/>
          <c:h val="6.0128483191098099E-2"/>
        </c:manualLayout>
      </c:layout>
      <c:overlay val="0"/>
      <c:spPr>
        <a:noFill/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95959"/>
          </a:solidFill>
        </a:defRPr>
      </a:pPr>
      <a:endParaRPr lang="sk-SK"/>
    </a:p>
  </c:txPr>
  <c:printSettings>
    <c:headerFooter/>
    <c:pageMargins b="1" l="0.75" r="0.75" t="1" header="0.5" footer="0.5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2019</c:v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</c:spPr>
          <c:dPt>
            <c:idx val="1"/>
            <c:bubble3D val="0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C02A-8D4F-B1F6-1B11D862BE00}"/>
              </c:ext>
            </c:extLst>
          </c:dPt>
          <c:dLbls>
            <c:dLbl>
              <c:idx val="0"/>
              <c:layout>
                <c:manualLayout>
                  <c:x val="0.21666666666666701"/>
                  <c:y val="-0.38425925925925902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rgbClr val="7F7F7F"/>
                      </a:solidFill>
                    </a:defRPr>
                  </a:pPr>
                  <a:endParaRPr lang="sk-SK"/>
                </a:p>
              </c:txPr>
              <c:showLegendKey val="1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02A-8D4F-B1F6-1B11D862BE00}"/>
                </c:ext>
              </c:extLst>
            </c:dLbl>
            <c:dLbl>
              <c:idx val="1"/>
              <c:layout>
                <c:manualLayout>
                  <c:x val="-0.122222222222222"/>
                  <c:y val="-0.11111111111111099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</a:defRPr>
                  </a:pPr>
                  <a:endParaRPr lang="sk-SK"/>
                </a:p>
              </c:txPr>
              <c:showLegendKey val="1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02A-8D4F-B1F6-1B11D862BE0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1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Výdavky_2019!$B$28:$B$29</c:f>
              <c:strCache>
                <c:ptCount val="2"/>
                <c:pt idx="0">
                  <c:v>Ostatný display</c:v>
                </c:pt>
                <c:pt idx="1">
                  <c:v>Programmatic display</c:v>
                </c:pt>
              </c:strCache>
            </c:strRef>
          </c:cat>
          <c:val>
            <c:numRef>
              <c:f>Výdavky_2019!$E$28:$E$29</c:f>
              <c:numCache>
                <c:formatCode>#,##0</c:formatCode>
                <c:ptCount val="2"/>
                <c:pt idx="0">
                  <c:v>65940433</c:v>
                </c:pt>
                <c:pt idx="1">
                  <c:v>14976556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02A-8D4F-B1F6-1B11D862BE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  <c:txPr>
        <a:bodyPr/>
        <a:lstStyle/>
        <a:p>
          <a:pPr rtl="0">
            <a:defRPr>
              <a:solidFill>
                <a:schemeClr val="tx1">
                  <a:lumMod val="50000"/>
                  <a:lumOff val="50000"/>
                </a:schemeClr>
              </a:solidFill>
            </a:defRPr>
          </a:pPr>
          <a:endParaRPr lang="sk-SK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1" l="0.75" r="0.75" t="1" header="0.5" footer="0.5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5"/>
            </a:solidFill>
            <a:ln>
              <a:solidFill>
                <a:schemeClr val="accent5"/>
              </a:solidFill>
            </a:ln>
          </c:spPr>
          <c:dPt>
            <c:idx val="1"/>
            <c:bubble3D val="0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5CDF-6C43-AA1A-12C3583C450F}"/>
              </c:ext>
            </c:extLst>
          </c:dPt>
          <c:dLbls>
            <c:dLbl>
              <c:idx val="0"/>
              <c:layout>
                <c:manualLayout>
                  <c:x val="0.21666666666666701"/>
                  <c:y val="-0.38425925925925902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rgbClr val="7F7F7F"/>
                      </a:solidFill>
                    </a:defRPr>
                  </a:pPr>
                  <a:endParaRPr lang="sk-SK"/>
                </a:p>
              </c:txPr>
              <c:showLegendKey val="1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CDF-6C43-AA1A-12C3583C450F}"/>
                </c:ext>
              </c:extLst>
            </c:dLbl>
            <c:dLbl>
              <c:idx val="1"/>
              <c:layout>
                <c:manualLayout>
                  <c:x val="-0.122222222222222"/>
                  <c:y val="-0.11111111111111099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</a:defRPr>
                  </a:pPr>
                  <a:endParaRPr lang="sk-SK"/>
                </a:p>
              </c:txPr>
              <c:showLegendKey val="1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CDF-6C43-AA1A-12C3583C450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1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Výdavky_2019!$B$36:$B$37</c:f>
              <c:strCache>
                <c:ptCount val="2"/>
                <c:pt idx="0">
                  <c:v>Ostatný display</c:v>
                </c:pt>
                <c:pt idx="1">
                  <c:v>Video display</c:v>
                </c:pt>
              </c:strCache>
            </c:strRef>
          </c:cat>
          <c:val>
            <c:numRef>
              <c:f>Výdavky_2019!$E$36:$E$37</c:f>
              <c:numCache>
                <c:formatCode>#,##0</c:formatCode>
                <c:ptCount val="2"/>
                <c:pt idx="0">
                  <c:v>55741283</c:v>
                </c:pt>
                <c:pt idx="1">
                  <c:v>25175706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CDF-6C43-AA1A-12C3583C45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>
        <c:manualLayout>
          <c:xMode val="edge"/>
          <c:yMode val="edge"/>
          <c:x val="0.655408792650919"/>
          <c:y val="0.40702354913969102"/>
          <c:w val="0.32236898512685902"/>
          <c:h val="0.18595290172061801"/>
        </c:manualLayout>
      </c:layout>
      <c:overlay val="0"/>
      <c:txPr>
        <a:bodyPr/>
        <a:lstStyle/>
        <a:p>
          <a:pPr rtl="0">
            <a:defRPr>
              <a:solidFill>
                <a:schemeClr val="tx1">
                  <a:lumMod val="50000"/>
                  <a:lumOff val="50000"/>
                </a:schemeClr>
              </a:solidFill>
            </a:defRPr>
          </a:pPr>
          <a:endParaRPr lang="sk-SK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1" l="0.75" r="0.75" t="1" header="0.5" footer="0.5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Výdavky</c:v>
          </c:tx>
          <c:spPr>
            <a:solidFill>
              <a:schemeClr val="accent6"/>
            </a:solidFill>
            <a:ln>
              <a:solidFill>
                <a:schemeClr val="accent6"/>
              </a:solidFill>
            </a:ln>
          </c:spPr>
          <c:invertIfNegative val="0"/>
          <c:cat>
            <c:numRef>
              <c:f>Výdavky_2019!$C$48:$E$48</c:f>
              <c:numCache>
                <c:formatCode>General</c:formatCode>
                <c:ptCount val="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</c:numCache>
            </c:numRef>
          </c:cat>
          <c:val>
            <c:numRef>
              <c:f>Výdavky_2019!$C$55:$E$55</c:f>
              <c:numCache>
                <c:formatCode>#,##0</c:formatCode>
                <c:ptCount val="3"/>
                <c:pt idx="0">
                  <c:v>117769884.15505777</c:v>
                </c:pt>
                <c:pt idx="1">
                  <c:v>128215654.54359189</c:v>
                </c:pt>
                <c:pt idx="2">
                  <c:v>136834096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9D-C84C-9F30-3DDC1E2258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5050264"/>
        <c:axId val="2125053336"/>
      </c:barChart>
      <c:catAx>
        <c:axId val="2125050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053336"/>
        <c:crosses val="autoZero"/>
        <c:auto val="1"/>
        <c:lblAlgn val="ctr"/>
        <c:lblOffset val="100"/>
        <c:noMultiLvlLbl val="0"/>
      </c:catAx>
      <c:valAx>
        <c:axId val="2125053336"/>
        <c:scaling>
          <c:orientation val="minMax"/>
        </c:scaling>
        <c:delete val="0"/>
        <c:axPos val="l"/>
        <c:majorGridlines>
          <c:spPr>
            <a:ln w="3175" cmpd="sng">
              <a:solidFill>
                <a:schemeClr val="bg1">
                  <a:lumMod val="7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crossAx val="21250502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9179966686856399"/>
          <c:y val="0.86998651210265399"/>
          <c:w val="0.28353966430352801"/>
          <c:h val="9.2976450860309104E-2"/>
        </c:manualLayout>
      </c:layout>
      <c:overlay val="0"/>
      <c:spPr>
        <a:noFill/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95959"/>
          </a:solidFill>
        </a:defRPr>
      </a:pPr>
      <a:endParaRPr lang="sk-SK"/>
    </a:p>
  </c:txPr>
  <c:printSettings>
    <c:headerFooter/>
    <c:pageMargins b="1" l="0.75" r="0.75" t="1" header="0.5" footer="0.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5" Type="http://schemas.openxmlformats.org/officeDocument/2006/relationships/chart" Target="../charts/chart25.xml"/><Relationship Id="rId4" Type="http://schemas.openxmlformats.org/officeDocument/2006/relationships/chart" Target="../charts/chart24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6" Type="http://schemas.openxmlformats.org/officeDocument/2006/relationships/chart" Target="../charts/chart31.xml"/><Relationship Id="rId5" Type="http://schemas.openxmlformats.org/officeDocument/2006/relationships/chart" Target="../charts/chart30.xml"/><Relationship Id="rId4" Type="http://schemas.openxmlformats.org/officeDocument/2006/relationships/chart" Target="../charts/chart29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4.xml"/><Relationship Id="rId2" Type="http://schemas.openxmlformats.org/officeDocument/2006/relationships/chart" Target="../charts/chart33.xml"/><Relationship Id="rId1" Type="http://schemas.openxmlformats.org/officeDocument/2006/relationships/chart" Target="../charts/chart32.xml"/><Relationship Id="rId5" Type="http://schemas.openxmlformats.org/officeDocument/2006/relationships/chart" Target="../charts/chart36.xml"/><Relationship Id="rId4" Type="http://schemas.openxmlformats.org/officeDocument/2006/relationships/chart" Target="../charts/chart35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6" Type="http://schemas.openxmlformats.org/officeDocument/2006/relationships/chart" Target="../charts/chart42.xml"/><Relationship Id="rId5" Type="http://schemas.openxmlformats.org/officeDocument/2006/relationships/chart" Target="../charts/chart41.xml"/><Relationship Id="rId4" Type="http://schemas.openxmlformats.org/officeDocument/2006/relationships/chart" Target="../charts/chart40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5" Type="http://schemas.openxmlformats.org/officeDocument/2006/relationships/chart" Target="../charts/chart47.xml"/><Relationship Id="rId4" Type="http://schemas.openxmlformats.org/officeDocument/2006/relationships/chart" Target="../charts/chart46.xm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5" Type="http://schemas.openxmlformats.org/officeDocument/2006/relationships/chart" Target="../charts/chart53.xml"/><Relationship Id="rId4" Type="http://schemas.openxmlformats.org/officeDocument/2006/relationships/chart" Target="../charts/chart52.xml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7.xml"/><Relationship Id="rId2" Type="http://schemas.openxmlformats.org/officeDocument/2006/relationships/chart" Target="../charts/chart56.xml"/><Relationship Id="rId1" Type="http://schemas.openxmlformats.org/officeDocument/2006/relationships/chart" Target="../charts/chart55.xml"/><Relationship Id="rId6" Type="http://schemas.openxmlformats.org/officeDocument/2006/relationships/chart" Target="../charts/chart60.xml"/><Relationship Id="rId5" Type="http://schemas.openxmlformats.org/officeDocument/2006/relationships/chart" Target="../charts/chart59.xml"/><Relationship Id="rId4" Type="http://schemas.openxmlformats.org/officeDocument/2006/relationships/chart" Target="../charts/chart58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5" Type="http://schemas.openxmlformats.org/officeDocument/2006/relationships/chart" Target="../charts/chart65.xml"/><Relationship Id="rId4" Type="http://schemas.openxmlformats.org/officeDocument/2006/relationships/chart" Target="../charts/chart64.xml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8.xml"/><Relationship Id="rId2" Type="http://schemas.openxmlformats.org/officeDocument/2006/relationships/chart" Target="../charts/chart67.xml"/><Relationship Id="rId1" Type="http://schemas.openxmlformats.org/officeDocument/2006/relationships/chart" Target="../charts/chart66.xml"/><Relationship Id="rId6" Type="http://schemas.openxmlformats.org/officeDocument/2006/relationships/chart" Target="../charts/chart71.xml"/><Relationship Id="rId5" Type="http://schemas.openxmlformats.org/officeDocument/2006/relationships/chart" Target="../charts/chart70.xml"/><Relationship Id="rId4" Type="http://schemas.openxmlformats.org/officeDocument/2006/relationships/chart" Target="../charts/chart69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20320</xdr:colOff>
      <xdr:row>64</xdr:row>
      <xdr:rowOff>101600</xdr:rowOff>
    </xdr:from>
    <xdr:to>
      <xdr:col>3</xdr:col>
      <xdr:colOff>928769</xdr:colOff>
      <xdr:row>79</xdr:row>
      <xdr:rowOff>16677</xdr:rowOff>
    </xdr:to>
    <xdr:grpSp>
      <xdr:nvGrpSpPr>
        <xdr:cNvPr id="2" name="Skupina 1">
          <a:extLst>
            <a:ext uri="{FF2B5EF4-FFF2-40B4-BE49-F238E27FC236}">
              <a16:creationId xmlns:a16="http://schemas.microsoft.com/office/drawing/2014/main" id="{70DC22B3-5322-5D44-889B-811D11FC4D95}"/>
            </a:ext>
          </a:extLst>
        </xdr:cNvPr>
        <xdr:cNvGrpSpPr/>
      </xdr:nvGrpSpPr>
      <xdr:grpSpPr>
        <a:xfrm>
          <a:off x="843280" y="13451840"/>
          <a:ext cx="5195969" cy="2963077"/>
          <a:chOff x="843280" y="21437600"/>
          <a:chExt cx="5195969" cy="2759877"/>
        </a:xfrm>
      </xdr:grpSpPr>
      <xdr:graphicFrame macro="">
        <xdr:nvGraphicFramePr>
          <xdr:cNvPr id="3" name="Graf 2">
            <a:extLst>
              <a:ext uri="{FF2B5EF4-FFF2-40B4-BE49-F238E27FC236}">
                <a16:creationId xmlns:a16="http://schemas.microsoft.com/office/drawing/2014/main" id="{7574548A-41FE-8847-92AB-D12A93269A8D}"/>
              </a:ext>
            </a:extLst>
          </xdr:cNvPr>
          <xdr:cNvGraphicFramePr/>
        </xdr:nvGraphicFramePr>
        <xdr:xfrm>
          <a:off x="843280" y="21437600"/>
          <a:ext cx="5195969" cy="275987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cxnSp macro="">
        <xdr:nvCxnSpPr>
          <xdr:cNvPr id="4" name="Straight Arrow Connector 11">
            <a:extLst>
              <a:ext uri="{FF2B5EF4-FFF2-40B4-BE49-F238E27FC236}">
                <a16:creationId xmlns:a16="http://schemas.microsoft.com/office/drawing/2014/main" id="{1160A4AD-EE00-363C-1ACD-0E9E4EE4B86B}"/>
              </a:ext>
            </a:extLst>
          </xdr:cNvPr>
          <xdr:cNvCxnSpPr/>
        </xdr:nvCxnSpPr>
        <xdr:spPr>
          <a:xfrm flipV="1">
            <a:off x="2844800" y="22606000"/>
            <a:ext cx="408455" cy="184078"/>
          </a:xfrm>
          <a:prstGeom prst="straightConnector1">
            <a:avLst/>
          </a:prstGeom>
          <a:ln>
            <a:solidFill>
              <a:srgbClr val="3232FF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Straight Arrow Connector 11">
            <a:extLst>
              <a:ext uri="{FF2B5EF4-FFF2-40B4-BE49-F238E27FC236}">
                <a16:creationId xmlns:a16="http://schemas.microsoft.com/office/drawing/2014/main" id="{16A7A6BB-40EC-0797-7FA1-5D54407F81A9}"/>
              </a:ext>
            </a:extLst>
          </xdr:cNvPr>
          <xdr:cNvCxnSpPr/>
        </xdr:nvCxnSpPr>
        <xdr:spPr>
          <a:xfrm flipV="1">
            <a:off x="3911600" y="22250400"/>
            <a:ext cx="408455" cy="184078"/>
          </a:xfrm>
          <a:prstGeom prst="straightConnector1">
            <a:avLst/>
          </a:prstGeom>
          <a:ln>
            <a:solidFill>
              <a:srgbClr val="3232FF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721360</xdr:colOff>
      <xdr:row>80</xdr:row>
      <xdr:rowOff>71120</xdr:rowOff>
    </xdr:from>
    <xdr:to>
      <xdr:col>3</xdr:col>
      <xdr:colOff>996520</xdr:colOff>
      <xdr:row>99</xdr:row>
      <xdr:rowOff>52023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389A25D8-DBD5-884C-B8FB-1814F0F5BE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568960</xdr:colOff>
      <xdr:row>99</xdr:row>
      <xdr:rowOff>193040</xdr:rowOff>
    </xdr:from>
    <xdr:to>
      <xdr:col>4</xdr:col>
      <xdr:colOff>243840</xdr:colOff>
      <xdr:row>120</xdr:row>
      <xdr:rowOff>60960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AC733925-1B59-B547-83E6-9B1DFDE347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91441</xdr:colOff>
      <xdr:row>123</xdr:row>
      <xdr:rowOff>0</xdr:rowOff>
    </xdr:from>
    <xdr:to>
      <xdr:col>3</xdr:col>
      <xdr:colOff>762001</xdr:colOff>
      <xdr:row>140</xdr:row>
      <xdr:rowOff>10160</xdr:rowOff>
    </xdr:to>
    <xdr:graphicFrame macro="">
      <xdr:nvGraphicFramePr>
        <xdr:cNvPr id="8" name="Graf 7">
          <a:extLst>
            <a:ext uri="{FF2B5EF4-FFF2-40B4-BE49-F238E27FC236}">
              <a16:creationId xmlns:a16="http://schemas.microsoft.com/office/drawing/2014/main" id="{36DD9FD2-9306-8C44-9FC0-0A8B1878F3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1056640</xdr:colOff>
      <xdr:row>123</xdr:row>
      <xdr:rowOff>0</xdr:rowOff>
    </xdr:from>
    <xdr:to>
      <xdr:col>7</xdr:col>
      <xdr:colOff>1150750</xdr:colOff>
      <xdr:row>139</xdr:row>
      <xdr:rowOff>52522</xdr:rowOff>
    </xdr:to>
    <xdr:graphicFrame macro="">
      <xdr:nvGraphicFramePr>
        <xdr:cNvPr id="9" name="Graf 8">
          <a:extLst>
            <a:ext uri="{FF2B5EF4-FFF2-40B4-BE49-F238E27FC236}">
              <a16:creationId xmlns:a16="http://schemas.microsoft.com/office/drawing/2014/main" id="{99ED6DD1-9608-3A4E-9CCC-E82D0F4B9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985520</xdr:colOff>
      <xdr:row>72</xdr:row>
      <xdr:rowOff>0</xdr:rowOff>
    </xdr:from>
    <xdr:to>
      <xdr:col>1</xdr:col>
      <xdr:colOff>1393975</xdr:colOff>
      <xdr:row>72</xdr:row>
      <xdr:rowOff>184078</xdr:rowOff>
    </xdr:to>
    <xdr:cxnSp macro="">
      <xdr:nvCxnSpPr>
        <xdr:cNvPr id="10" name="Straight Arrow Connector 11">
          <a:extLst>
            <a:ext uri="{FF2B5EF4-FFF2-40B4-BE49-F238E27FC236}">
              <a16:creationId xmlns:a16="http://schemas.microsoft.com/office/drawing/2014/main" id="{56868538-006D-5248-9DC5-CC89FA2C54C8}"/>
            </a:ext>
          </a:extLst>
        </xdr:cNvPr>
        <xdr:cNvCxnSpPr/>
      </xdr:nvCxnSpPr>
      <xdr:spPr>
        <a:xfrm flipV="1">
          <a:off x="1811020" y="14820900"/>
          <a:ext cx="408455" cy="184078"/>
        </a:xfrm>
        <a:prstGeom prst="straightConnector1">
          <a:avLst/>
        </a:prstGeom>
        <a:ln>
          <a:solidFill>
            <a:srgbClr val="3232FF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924560</xdr:colOff>
      <xdr:row>70</xdr:row>
      <xdr:rowOff>60960</xdr:rowOff>
    </xdr:from>
    <xdr:to>
      <xdr:col>1</xdr:col>
      <xdr:colOff>1493520</xdr:colOff>
      <xdr:row>71</xdr:row>
      <xdr:rowOff>81280</xdr:rowOff>
    </xdr:to>
    <xdr:sp macro="" textlink="">
      <xdr:nvSpPr>
        <xdr:cNvPr id="11" name="BlokTextu 10">
          <a:extLst>
            <a:ext uri="{FF2B5EF4-FFF2-40B4-BE49-F238E27FC236}">
              <a16:creationId xmlns:a16="http://schemas.microsoft.com/office/drawing/2014/main" id="{F0492D11-64C2-284E-9589-EA2A48E35BE6}"/>
            </a:ext>
          </a:extLst>
        </xdr:cNvPr>
        <xdr:cNvSpPr txBox="1"/>
      </xdr:nvSpPr>
      <xdr:spPr>
        <a:xfrm>
          <a:off x="1747520" y="14630400"/>
          <a:ext cx="568960" cy="2235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 b="1">
              <a:solidFill>
                <a:srgbClr val="3232FF"/>
              </a:solidFill>
            </a:rPr>
            <a:t>12%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0.36508</cdr:x>
      <cdr:y>0.29615</cdr:y>
    </cdr:from>
    <cdr:to>
      <cdr:x>0.47711</cdr:x>
      <cdr:y>0.37918</cdr:y>
    </cdr:to>
    <cdr:sp macro="" textlink="">
      <cdr:nvSpPr>
        <cdr:cNvPr id="2" name="BlokTextu 7">
          <a:extLst xmlns:a="http://schemas.openxmlformats.org/drawingml/2006/main">
            <a:ext uri="{FF2B5EF4-FFF2-40B4-BE49-F238E27FC236}">
              <a16:creationId xmlns:a16="http://schemas.microsoft.com/office/drawing/2014/main" id="{308FD295-A67E-AF47-A824-420C6B9F40FB}"/>
            </a:ext>
          </a:extLst>
        </cdr:cNvPr>
        <cdr:cNvSpPr txBox="1"/>
      </cdr:nvSpPr>
      <cdr:spPr>
        <a:xfrm xmlns:a="http://schemas.openxmlformats.org/drawingml/2006/main">
          <a:off x="1896957" y="817324"/>
          <a:ext cx="582104" cy="229153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sk-SK" sz="900" b="1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7%</a:t>
          </a:r>
        </a:p>
      </cdr:txBody>
    </cdr:sp>
  </cdr:relSizeAnchor>
  <cdr:relSizeAnchor xmlns:cdr="http://schemas.openxmlformats.org/drawingml/2006/chartDrawing">
    <cdr:from>
      <cdr:x>0.58465</cdr:x>
      <cdr:y>0.22088</cdr:y>
    </cdr:from>
    <cdr:to>
      <cdr:x>0.67265</cdr:x>
      <cdr:y>0.2945</cdr:y>
    </cdr:to>
    <cdr:sp macro="" textlink="">
      <cdr:nvSpPr>
        <cdr:cNvPr id="3" name="BlokTextu 7">
          <a:extLst xmlns:a="http://schemas.openxmlformats.org/drawingml/2006/main">
            <a:ext uri="{FF2B5EF4-FFF2-40B4-BE49-F238E27FC236}">
              <a16:creationId xmlns:a16="http://schemas.microsoft.com/office/drawing/2014/main" id="{9CE23219-3990-598E-793C-99970FB2BD67}"/>
            </a:ext>
          </a:extLst>
        </cdr:cNvPr>
        <cdr:cNvSpPr txBox="1"/>
      </cdr:nvSpPr>
      <cdr:spPr>
        <a:xfrm xmlns:a="http://schemas.openxmlformats.org/drawingml/2006/main" rot="10800000" flipV="1">
          <a:off x="3037804" y="609605"/>
          <a:ext cx="457245" cy="20318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sk-SK" sz="900" b="1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6%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20320</xdr:colOff>
      <xdr:row>99</xdr:row>
      <xdr:rowOff>101600</xdr:rowOff>
    </xdr:from>
    <xdr:to>
      <xdr:col>3</xdr:col>
      <xdr:colOff>928769</xdr:colOff>
      <xdr:row>113</xdr:row>
      <xdr:rowOff>16677</xdr:rowOff>
    </xdr:to>
    <xdr:grpSp>
      <xdr:nvGrpSpPr>
        <xdr:cNvPr id="2" name="Skupina 1">
          <a:extLst>
            <a:ext uri="{FF2B5EF4-FFF2-40B4-BE49-F238E27FC236}">
              <a16:creationId xmlns:a16="http://schemas.microsoft.com/office/drawing/2014/main" id="{21AA02B0-C79C-694F-8380-F220EB05E00E}"/>
            </a:ext>
          </a:extLst>
        </xdr:cNvPr>
        <xdr:cNvGrpSpPr/>
      </xdr:nvGrpSpPr>
      <xdr:grpSpPr>
        <a:xfrm>
          <a:off x="849917" y="20892729"/>
          <a:ext cx="5199820" cy="2782819"/>
          <a:chOff x="843280" y="21437600"/>
          <a:chExt cx="5195969" cy="2759877"/>
        </a:xfrm>
      </xdr:grpSpPr>
      <xdr:graphicFrame macro="">
        <xdr:nvGraphicFramePr>
          <xdr:cNvPr id="3" name="Graf 2">
            <a:extLst>
              <a:ext uri="{FF2B5EF4-FFF2-40B4-BE49-F238E27FC236}">
                <a16:creationId xmlns:a16="http://schemas.microsoft.com/office/drawing/2014/main" id="{EECFA2A4-B9FF-D4E5-FD7E-C865D948ACB4}"/>
              </a:ext>
            </a:extLst>
          </xdr:cNvPr>
          <xdr:cNvGraphicFramePr/>
        </xdr:nvGraphicFramePr>
        <xdr:xfrm>
          <a:off x="843280" y="21437600"/>
          <a:ext cx="5195969" cy="275987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cxnSp macro="">
        <xdr:nvCxnSpPr>
          <xdr:cNvPr id="4" name="Straight Arrow Connector 11">
            <a:extLst>
              <a:ext uri="{FF2B5EF4-FFF2-40B4-BE49-F238E27FC236}">
                <a16:creationId xmlns:a16="http://schemas.microsoft.com/office/drawing/2014/main" id="{375669FF-DE28-76B4-2026-46EC32948619}"/>
              </a:ext>
            </a:extLst>
          </xdr:cNvPr>
          <xdr:cNvCxnSpPr/>
        </xdr:nvCxnSpPr>
        <xdr:spPr>
          <a:xfrm flipV="1">
            <a:off x="2133600" y="22423120"/>
            <a:ext cx="408455" cy="184078"/>
          </a:xfrm>
          <a:prstGeom prst="straightConnector1">
            <a:avLst/>
          </a:prstGeom>
          <a:ln>
            <a:solidFill>
              <a:srgbClr val="3232FF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Straight Arrow Connector 11">
            <a:extLst>
              <a:ext uri="{FF2B5EF4-FFF2-40B4-BE49-F238E27FC236}">
                <a16:creationId xmlns:a16="http://schemas.microsoft.com/office/drawing/2014/main" id="{1EB89981-935A-1BB3-5DBD-83CC1A5C3331}"/>
              </a:ext>
            </a:extLst>
          </xdr:cNvPr>
          <xdr:cNvCxnSpPr/>
        </xdr:nvCxnSpPr>
        <xdr:spPr>
          <a:xfrm flipV="1">
            <a:off x="3637280" y="22148800"/>
            <a:ext cx="408455" cy="184078"/>
          </a:xfrm>
          <a:prstGeom prst="straightConnector1">
            <a:avLst/>
          </a:prstGeom>
          <a:ln>
            <a:solidFill>
              <a:srgbClr val="3232FF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721360</xdr:colOff>
      <xdr:row>114</xdr:row>
      <xdr:rowOff>71120</xdr:rowOff>
    </xdr:from>
    <xdr:to>
      <xdr:col>3</xdr:col>
      <xdr:colOff>996520</xdr:colOff>
      <xdr:row>133</xdr:row>
      <xdr:rowOff>52023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9D1030F3-A373-3E43-810C-4B5F62C5BF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134</xdr:row>
      <xdr:rowOff>0</xdr:rowOff>
    </xdr:from>
    <xdr:to>
      <xdr:col>5</xdr:col>
      <xdr:colOff>132080</xdr:colOff>
      <xdr:row>153</xdr:row>
      <xdr:rowOff>193040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3D76A4AC-6019-4845-9A7C-F4E3E00B75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203200</xdr:colOff>
      <xdr:row>156</xdr:row>
      <xdr:rowOff>30480</xdr:rowOff>
    </xdr:from>
    <xdr:to>
      <xdr:col>4</xdr:col>
      <xdr:colOff>513699</xdr:colOff>
      <xdr:row>172</xdr:row>
      <xdr:rowOff>162307</xdr:rowOff>
    </xdr:to>
    <xdr:graphicFrame macro="">
      <xdr:nvGraphicFramePr>
        <xdr:cNvPr id="8" name="Graf 7">
          <a:extLst>
            <a:ext uri="{FF2B5EF4-FFF2-40B4-BE49-F238E27FC236}">
              <a16:creationId xmlns:a16="http://schemas.microsoft.com/office/drawing/2014/main" id="{F633B8C4-C940-7344-A341-BE582D01A0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142240</xdr:colOff>
      <xdr:row>156</xdr:row>
      <xdr:rowOff>101600</xdr:rowOff>
    </xdr:from>
    <xdr:to>
      <xdr:col>9</xdr:col>
      <xdr:colOff>236350</xdr:colOff>
      <xdr:row>172</xdr:row>
      <xdr:rowOff>154122</xdr:rowOff>
    </xdr:to>
    <xdr:graphicFrame macro="">
      <xdr:nvGraphicFramePr>
        <xdr:cNvPr id="9" name="Graf 8">
          <a:extLst>
            <a:ext uri="{FF2B5EF4-FFF2-40B4-BE49-F238E27FC236}">
              <a16:creationId xmlns:a16="http://schemas.microsoft.com/office/drawing/2014/main" id="{84F63675-D612-A340-A25C-4C8ABE6CCE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0.52151</cdr:x>
      <cdr:y>0.20411</cdr:y>
    </cdr:from>
    <cdr:to>
      <cdr:x>0.59923</cdr:x>
      <cdr:y>0.2847</cdr:y>
    </cdr:to>
    <cdr:sp macro="" textlink="">
      <cdr:nvSpPr>
        <cdr:cNvPr id="2" name="BlokTextu 7">
          <a:extLst xmlns:a="http://schemas.openxmlformats.org/drawingml/2006/main">
            <a:ext uri="{FF2B5EF4-FFF2-40B4-BE49-F238E27FC236}">
              <a16:creationId xmlns:a16="http://schemas.microsoft.com/office/drawing/2014/main" id="{308FD295-A67E-AF47-A824-420C6B9F40FB}"/>
            </a:ext>
          </a:extLst>
        </cdr:cNvPr>
        <cdr:cNvSpPr txBox="1"/>
      </cdr:nvSpPr>
      <cdr:spPr>
        <a:xfrm xmlns:a="http://schemas.openxmlformats.org/drawingml/2006/main">
          <a:off x="2709757" y="563324"/>
          <a:ext cx="403831" cy="222419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sk-SK" sz="900" b="1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8%</a:t>
          </a:r>
        </a:p>
      </cdr:txBody>
    </cdr:sp>
  </cdr:relSizeAnchor>
  <cdr:relSizeAnchor xmlns:cdr="http://schemas.openxmlformats.org/drawingml/2006/chartDrawing">
    <cdr:from>
      <cdr:x>0.22877</cdr:x>
      <cdr:y>0.30555</cdr:y>
    </cdr:from>
    <cdr:to>
      <cdr:x>0.31677</cdr:x>
      <cdr:y>0.37917</cdr:y>
    </cdr:to>
    <cdr:sp macro="" textlink="">
      <cdr:nvSpPr>
        <cdr:cNvPr id="3" name="BlokTextu 7">
          <a:extLst xmlns:a="http://schemas.openxmlformats.org/drawingml/2006/main">
            <a:ext uri="{FF2B5EF4-FFF2-40B4-BE49-F238E27FC236}">
              <a16:creationId xmlns:a16="http://schemas.microsoft.com/office/drawing/2014/main" id="{9CE23219-3990-598E-793C-99970FB2BD67}"/>
            </a:ext>
          </a:extLst>
        </cdr:cNvPr>
        <cdr:cNvSpPr txBox="1"/>
      </cdr:nvSpPr>
      <cdr:spPr>
        <a:xfrm xmlns:a="http://schemas.openxmlformats.org/drawingml/2006/main" rot="10800000" flipV="1">
          <a:off x="1188684" y="843285"/>
          <a:ext cx="457245" cy="20318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sk-SK" sz="900" b="1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14%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20320</xdr:colOff>
      <xdr:row>64</xdr:row>
      <xdr:rowOff>101600</xdr:rowOff>
    </xdr:from>
    <xdr:to>
      <xdr:col>3</xdr:col>
      <xdr:colOff>928769</xdr:colOff>
      <xdr:row>78</xdr:row>
      <xdr:rowOff>16677</xdr:rowOff>
    </xdr:to>
    <xdr:grpSp>
      <xdr:nvGrpSpPr>
        <xdr:cNvPr id="2" name="Skupina 1">
          <a:extLst>
            <a:ext uri="{FF2B5EF4-FFF2-40B4-BE49-F238E27FC236}">
              <a16:creationId xmlns:a16="http://schemas.microsoft.com/office/drawing/2014/main" id="{EC6245DF-F519-9740-B852-5FEFFE1860BE}"/>
            </a:ext>
          </a:extLst>
        </xdr:cNvPr>
        <xdr:cNvGrpSpPr/>
      </xdr:nvGrpSpPr>
      <xdr:grpSpPr>
        <a:xfrm>
          <a:off x="843280" y="13451840"/>
          <a:ext cx="5195969" cy="2759877"/>
          <a:chOff x="843280" y="21437600"/>
          <a:chExt cx="5195969" cy="2759877"/>
        </a:xfrm>
      </xdr:grpSpPr>
      <xdr:graphicFrame macro="">
        <xdr:nvGraphicFramePr>
          <xdr:cNvPr id="3" name="Graf 2">
            <a:extLst>
              <a:ext uri="{FF2B5EF4-FFF2-40B4-BE49-F238E27FC236}">
                <a16:creationId xmlns:a16="http://schemas.microsoft.com/office/drawing/2014/main" id="{251110D8-1090-DF4A-D085-072EC668EED1}"/>
              </a:ext>
            </a:extLst>
          </xdr:cNvPr>
          <xdr:cNvGraphicFramePr/>
        </xdr:nvGraphicFramePr>
        <xdr:xfrm>
          <a:off x="843280" y="21437600"/>
          <a:ext cx="5195969" cy="275987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cxnSp macro="">
        <xdr:nvCxnSpPr>
          <xdr:cNvPr id="4" name="Straight Arrow Connector 11">
            <a:extLst>
              <a:ext uri="{FF2B5EF4-FFF2-40B4-BE49-F238E27FC236}">
                <a16:creationId xmlns:a16="http://schemas.microsoft.com/office/drawing/2014/main" id="{122AD9C1-0F94-B48C-D25F-1D9EBB543743}"/>
              </a:ext>
            </a:extLst>
          </xdr:cNvPr>
          <xdr:cNvCxnSpPr/>
        </xdr:nvCxnSpPr>
        <xdr:spPr>
          <a:xfrm flipV="1">
            <a:off x="2844800" y="22606000"/>
            <a:ext cx="408455" cy="184078"/>
          </a:xfrm>
          <a:prstGeom prst="straightConnector1">
            <a:avLst/>
          </a:prstGeom>
          <a:ln>
            <a:solidFill>
              <a:srgbClr val="3232FF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Straight Arrow Connector 11">
            <a:extLst>
              <a:ext uri="{FF2B5EF4-FFF2-40B4-BE49-F238E27FC236}">
                <a16:creationId xmlns:a16="http://schemas.microsoft.com/office/drawing/2014/main" id="{C96B6C09-0D00-EC4E-79C0-0FFA593D0BAC}"/>
              </a:ext>
            </a:extLst>
          </xdr:cNvPr>
          <xdr:cNvCxnSpPr/>
        </xdr:nvCxnSpPr>
        <xdr:spPr>
          <a:xfrm flipV="1">
            <a:off x="3911600" y="22250400"/>
            <a:ext cx="408455" cy="184078"/>
          </a:xfrm>
          <a:prstGeom prst="straightConnector1">
            <a:avLst/>
          </a:prstGeom>
          <a:ln>
            <a:solidFill>
              <a:srgbClr val="3232FF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721360</xdr:colOff>
      <xdr:row>79</xdr:row>
      <xdr:rowOff>71120</xdr:rowOff>
    </xdr:from>
    <xdr:to>
      <xdr:col>3</xdr:col>
      <xdr:colOff>996520</xdr:colOff>
      <xdr:row>98</xdr:row>
      <xdr:rowOff>52023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0DA966FB-7D2E-724E-B1F9-F6ECE99C28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568960</xdr:colOff>
      <xdr:row>98</xdr:row>
      <xdr:rowOff>193040</xdr:rowOff>
    </xdr:from>
    <xdr:to>
      <xdr:col>4</xdr:col>
      <xdr:colOff>243840</xdr:colOff>
      <xdr:row>119</xdr:row>
      <xdr:rowOff>60960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E25BA485-EF5B-9F46-93F8-7614678DF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91441</xdr:colOff>
      <xdr:row>122</xdr:row>
      <xdr:rowOff>0</xdr:rowOff>
    </xdr:from>
    <xdr:to>
      <xdr:col>3</xdr:col>
      <xdr:colOff>762001</xdr:colOff>
      <xdr:row>139</xdr:row>
      <xdr:rowOff>10160</xdr:rowOff>
    </xdr:to>
    <xdr:graphicFrame macro="">
      <xdr:nvGraphicFramePr>
        <xdr:cNvPr id="8" name="Graf 7">
          <a:extLst>
            <a:ext uri="{FF2B5EF4-FFF2-40B4-BE49-F238E27FC236}">
              <a16:creationId xmlns:a16="http://schemas.microsoft.com/office/drawing/2014/main" id="{D001F354-EEA8-114E-81BA-A2932E4759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1056640</xdr:colOff>
      <xdr:row>122</xdr:row>
      <xdr:rowOff>0</xdr:rowOff>
    </xdr:from>
    <xdr:to>
      <xdr:col>7</xdr:col>
      <xdr:colOff>1150750</xdr:colOff>
      <xdr:row>138</xdr:row>
      <xdr:rowOff>52522</xdr:rowOff>
    </xdr:to>
    <xdr:graphicFrame macro="">
      <xdr:nvGraphicFramePr>
        <xdr:cNvPr id="9" name="Graf 8">
          <a:extLst>
            <a:ext uri="{FF2B5EF4-FFF2-40B4-BE49-F238E27FC236}">
              <a16:creationId xmlns:a16="http://schemas.microsoft.com/office/drawing/2014/main" id="{3C105DC0-FB9C-714F-A644-850477B118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985520</xdr:colOff>
      <xdr:row>72</xdr:row>
      <xdr:rowOff>0</xdr:rowOff>
    </xdr:from>
    <xdr:to>
      <xdr:col>1</xdr:col>
      <xdr:colOff>1393975</xdr:colOff>
      <xdr:row>72</xdr:row>
      <xdr:rowOff>184078</xdr:rowOff>
    </xdr:to>
    <xdr:cxnSp macro="">
      <xdr:nvCxnSpPr>
        <xdr:cNvPr id="10" name="Straight Arrow Connector 11">
          <a:extLst>
            <a:ext uri="{FF2B5EF4-FFF2-40B4-BE49-F238E27FC236}">
              <a16:creationId xmlns:a16="http://schemas.microsoft.com/office/drawing/2014/main" id="{48280688-B610-0747-8986-0CE4E0CA69DC}"/>
            </a:ext>
          </a:extLst>
        </xdr:cNvPr>
        <xdr:cNvCxnSpPr/>
      </xdr:nvCxnSpPr>
      <xdr:spPr>
        <a:xfrm flipV="1">
          <a:off x="1808480" y="14975840"/>
          <a:ext cx="408455" cy="184078"/>
        </a:xfrm>
        <a:prstGeom prst="straightConnector1">
          <a:avLst/>
        </a:prstGeom>
        <a:ln>
          <a:solidFill>
            <a:srgbClr val="3232FF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985520</xdr:colOff>
      <xdr:row>70</xdr:row>
      <xdr:rowOff>50800</xdr:rowOff>
    </xdr:from>
    <xdr:to>
      <xdr:col>1</xdr:col>
      <xdr:colOff>1341120</xdr:colOff>
      <xdr:row>71</xdr:row>
      <xdr:rowOff>50800</xdr:rowOff>
    </xdr:to>
    <xdr:sp macro="" textlink="">
      <xdr:nvSpPr>
        <xdr:cNvPr id="11" name="BlokTextu 10">
          <a:extLst>
            <a:ext uri="{FF2B5EF4-FFF2-40B4-BE49-F238E27FC236}">
              <a16:creationId xmlns:a16="http://schemas.microsoft.com/office/drawing/2014/main" id="{B8DF7A6F-383F-F0C4-D0AC-F36A9B9C3ACD}"/>
            </a:ext>
          </a:extLst>
        </xdr:cNvPr>
        <xdr:cNvSpPr txBox="1"/>
      </xdr:nvSpPr>
      <xdr:spPr>
        <a:xfrm>
          <a:off x="1808480" y="14620240"/>
          <a:ext cx="355600" cy="203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 b="1">
              <a:solidFill>
                <a:srgbClr val="3232FF"/>
              </a:solidFill>
            </a:rPr>
            <a:t>7%</a:t>
          </a:r>
        </a:p>
      </xdr:txBody>
    </xdr: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0.36508</cdr:x>
      <cdr:y>0.29615</cdr:y>
    </cdr:from>
    <cdr:to>
      <cdr:x>0.47711</cdr:x>
      <cdr:y>0.37918</cdr:y>
    </cdr:to>
    <cdr:sp macro="" textlink="">
      <cdr:nvSpPr>
        <cdr:cNvPr id="2" name="BlokTextu 7">
          <a:extLst xmlns:a="http://schemas.openxmlformats.org/drawingml/2006/main">
            <a:ext uri="{FF2B5EF4-FFF2-40B4-BE49-F238E27FC236}">
              <a16:creationId xmlns:a16="http://schemas.microsoft.com/office/drawing/2014/main" id="{308FD295-A67E-AF47-A824-420C6B9F40FB}"/>
            </a:ext>
          </a:extLst>
        </cdr:cNvPr>
        <cdr:cNvSpPr txBox="1"/>
      </cdr:nvSpPr>
      <cdr:spPr>
        <a:xfrm xmlns:a="http://schemas.openxmlformats.org/drawingml/2006/main">
          <a:off x="1896957" y="817324"/>
          <a:ext cx="582104" cy="229153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sk-SK" sz="900" b="1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12%</a:t>
          </a:r>
        </a:p>
      </cdr:txBody>
    </cdr:sp>
  </cdr:relSizeAnchor>
  <cdr:relSizeAnchor xmlns:cdr="http://schemas.openxmlformats.org/drawingml/2006/chartDrawing">
    <cdr:from>
      <cdr:x>0.58465</cdr:x>
      <cdr:y>0.22088</cdr:y>
    </cdr:from>
    <cdr:to>
      <cdr:x>0.67265</cdr:x>
      <cdr:y>0.2945</cdr:y>
    </cdr:to>
    <cdr:sp macro="" textlink="">
      <cdr:nvSpPr>
        <cdr:cNvPr id="3" name="BlokTextu 7">
          <a:extLst xmlns:a="http://schemas.openxmlformats.org/drawingml/2006/main">
            <a:ext uri="{FF2B5EF4-FFF2-40B4-BE49-F238E27FC236}">
              <a16:creationId xmlns:a16="http://schemas.microsoft.com/office/drawing/2014/main" id="{9CE23219-3990-598E-793C-99970FB2BD67}"/>
            </a:ext>
          </a:extLst>
        </cdr:cNvPr>
        <cdr:cNvSpPr txBox="1"/>
      </cdr:nvSpPr>
      <cdr:spPr>
        <a:xfrm xmlns:a="http://schemas.openxmlformats.org/drawingml/2006/main" rot="10800000" flipV="1">
          <a:off x="3037804" y="609605"/>
          <a:ext cx="457245" cy="20318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sk-SK" sz="900" b="1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7%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20320</xdr:colOff>
      <xdr:row>99</xdr:row>
      <xdr:rowOff>101600</xdr:rowOff>
    </xdr:from>
    <xdr:to>
      <xdr:col>3</xdr:col>
      <xdr:colOff>928769</xdr:colOff>
      <xdr:row>113</xdr:row>
      <xdr:rowOff>16677</xdr:rowOff>
    </xdr:to>
    <xdr:grpSp>
      <xdr:nvGrpSpPr>
        <xdr:cNvPr id="27" name="Skupina 26">
          <a:extLst>
            <a:ext uri="{FF2B5EF4-FFF2-40B4-BE49-F238E27FC236}">
              <a16:creationId xmlns:a16="http://schemas.microsoft.com/office/drawing/2014/main" id="{B4E04B21-BD5C-1C76-A3FB-BCB711770752}"/>
            </a:ext>
          </a:extLst>
        </xdr:cNvPr>
        <xdr:cNvGrpSpPr/>
      </xdr:nvGrpSpPr>
      <xdr:grpSpPr>
        <a:xfrm>
          <a:off x="843280" y="21031200"/>
          <a:ext cx="5195969" cy="2759877"/>
          <a:chOff x="843280" y="21437600"/>
          <a:chExt cx="5195969" cy="2759877"/>
        </a:xfrm>
      </xdr:grpSpPr>
      <xdr:graphicFrame macro="">
        <xdr:nvGraphicFramePr>
          <xdr:cNvPr id="19" name="Graf 18">
            <a:extLst>
              <a:ext uri="{FF2B5EF4-FFF2-40B4-BE49-F238E27FC236}">
                <a16:creationId xmlns:a16="http://schemas.microsoft.com/office/drawing/2014/main" id="{BBC468E2-7BA9-F99C-42E2-1A6FC640F914}"/>
              </a:ext>
            </a:extLst>
          </xdr:cNvPr>
          <xdr:cNvGraphicFramePr/>
        </xdr:nvGraphicFramePr>
        <xdr:xfrm>
          <a:off x="843280" y="21437600"/>
          <a:ext cx="5195969" cy="275987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cxnSp macro="">
        <xdr:nvCxnSpPr>
          <xdr:cNvPr id="21" name="Straight Arrow Connector 11">
            <a:extLst>
              <a:ext uri="{FF2B5EF4-FFF2-40B4-BE49-F238E27FC236}">
                <a16:creationId xmlns:a16="http://schemas.microsoft.com/office/drawing/2014/main" id="{8680D0E5-0164-AD4A-84FD-0CA47D8B58ED}"/>
              </a:ext>
            </a:extLst>
          </xdr:cNvPr>
          <xdr:cNvCxnSpPr/>
        </xdr:nvCxnSpPr>
        <xdr:spPr>
          <a:xfrm flipV="1">
            <a:off x="2133600" y="22423120"/>
            <a:ext cx="408455" cy="184078"/>
          </a:xfrm>
          <a:prstGeom prst="straightConnector1">
            <a:avLst/>
          </a:prstGeom>
          <a:ln>
            <a:solidFill>
              <a:srgbClr val="3232FF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" name="Straight Arrow Connector 11">
            <a:extLst>
              <a:ext uri="{FF2B5EF4-FFF2-40B4-BE49-F238E27FC236}">
                <a16:creationId xmlns:a16="http://schemas.microsoft.com/office/drawing/2014/main" id="{B2297B82-FF9F-D042-8899-7FEA65F8DF32}"/>
              </a:ext>
            </a:extLst>
          </xdr:cNvPr>
          <xdr:cNvCxnSpPr/>
        </xdr:nvCxnSpPr>
        <xdr:spPr>
          <a:xfrm flipV="1">
            <a:off x="3637280" y="22148800"/>
            <a:ext cx="408455" cy="184078"/>
          </a:xfrm>
          <a:prstGeom prst="straightConnector1">
            <a:avLst/>
          </a:prstGeom>
          <a:ln>
            <a:solidFill>
              <a:srgbClr val="3232FF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721360</xdr:colOff>
      <xdr:row>114</xdr:row>
      <xdr:rowOff>71120</xdr:rowOff>
    </xdr:from>
    <xdr:to>
      <xdr:col>3</xdr:col>
      <xdr:colOff>996520</xdr:colOff>
      <xdr:row>133</xdr:row>
      <xdr:rowOff>52023</xdr:rowOff>
    </xdr:to>
    <xdr:graphicFrame macro="">
      <xdr:nvGraphicFramePr>
        <xdr:cNvPr id="23" name="Graf 22">
          <a:extLst>
            <a:ext uri="{FF2B5EF4-FFF2-40B4-BE49-F238E27FC236}">
              <a16:creationId xmlns:a16="http://schemas.microsoft.com/office/drawing/2014/main" id="{C0BD089C-17A2-1D43-98D1-477A31FFF4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134</xdr:row>
      <xdr:rowOff>0</xdr:rowOff>
    </xdr:from>
    <xdr:to>
      <xdr:col>5</xdr:col>
      <xdr:colOff>132080</xdr:colOff>
      <xdr:row>153</xdr:row>
      <xdr:rowOff>193040</xdr:rowOff>
    </xdr:to>
    <xdr:graphicFrame macro="">
      <xdr:nvGraphicFramePr>
        <xdr:cNvPr id="24" name="Graf 23">
          <a:extLst>
            <a:ext uri="{FF2B5EF4-FFF2-40B4-BE49-F238E27FC236}">
              <a16:creationId xmlns:a16="http://schemas.microsoft.com/office/drawing/2014/main" id="{70C87A10-76ED-F847-98D2-B662944D9E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203200</xdr:colOff>
      <xdr:row>156</xdr:row>
      <xdr:rowOff>30480</xdr:rowOff>
    </xdr:from>
    <xdr:to>
      <xdr:col>4</xdr:col>
      <xdr:colOff>513699</xdr:colOff>
      <xdr:row>172</xdr:row>
      <xdr:rowOff>162307</xdr:rowOff>
    </xdr:to>
    <xdr:graphicFrame macro="">
      <xdr:nvGraphicFramePr>
        <xdr:cNvPr id="25" name="Graf 24">
          <a:extLst>
            <a:ext uri="{FF2B5EF4-FFF2-40B4-BE49-F238E27FC236}">
              <a16:creationId xmlns:a16="http://schemas.microsoft.com/office/drawing/2014/main" id="{626B7217-E4DA-B54A-9D65-32013AFBDB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142240</xdr:colOff>
      <xdr:row>156</xdr:row>
      <xdr:rowOff>101600</xdr:rowOff>
    </xdr:from>
    <xdr:to>
      <xdr:col>9</xdr:col>
      <xdr:colOff>236350</xdr:colOff>
      <xdr:row>172</xdr:row>
      <xdr:rowOff>154122</xdr:rowOff>
    </xdr:to>
    <xdr:graphicFrame macro="">
      <xdr:nvGraphicFramePr>
        <xdr:cNvPr id="26" name="Graf 25">
          <a:extLst>
            <a:ext uri="{FF2B5EF4-FFF2-40B4-BE49-F238E27FC236}">
              <a16:creationId xmlns:a16="http://schemas.microsoft.com/office/drawing/2014/main" id="{4442AF90-1AE6-DE4E-A16B-478B496C31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0.24385</cdr:x>
      <cdr:y>0.2262</cdr:y>
    </cdr:from>
    <cdr:to>
      <cdr:x>0.32157</cdr:x>
      <cdr:y>0.30679</cdr:y>
    </cdr:to>
    <cdr:sp macro="" textlink="">
      <cdr:nvSpPr>
        <cdr:cNvPr id="2" name="BlokTextu 7">
          <a:extLst xmlns:a="http://schemas.openxmlformats.org/drawingml/2006/main">
            <a:ext uri="{FF2B5EF4-FFF2-40B4-BE49-F238E27FC236}">
              <a16:creationId xmlns:a16="http://schemas.microsoft.com/office/drawing/2014/main" id="{308FD295-A67E-AF47-A824-420C6B9F40FB}"/>
            </a:ext>
          </a:extLst>
        </cdr:cNvPr>
        <cdr:cNvSpPr txBox="1"/>
      </cdr:nvSpPr>
      <cdr:spPr>
        <a:xfrm xmlns:a="http://schemas.openxmlformats.org/drawingml/2006/main">
          <a:off x="1267058" y="624297"/>
          <a:ext cx="403830" cy="222418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sk-SK" sz="900" b="1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8%</a:t>
          </a:r>
        </a:p>
      </cdr:txBody>
    </cdr:sp>
  </cdr:relSizeAnchor>
  <cdr:relSizeAnchor xmlns:cdr="http://schemas.openxmlformats.org/drawingml/2006/chartDrawing">
    <cdr:from>
      <cdr:x>0.52403</cdr:x>
      <cdr:y>0.16198</cdr:y>
    </cdr:from>
    <cdr:to>
      <cdr:x>0.61203</cdr:x>
      <cdr:y>0.2356</cdr:y>
    </cdr:to>
    <cdr:sp macro="" textlink="">
      <cdr:nvSpPr>
        <cdr:cNvPr id="3" name="BlokTextu 7">
          <a:extLst xmlns:a="http://schemas.openxmlformats.org/drawingml/2006/main">
            <a:ext uri="{FF2B5EF4-FFF2-40B4-BE49-F238E27FC236}">
              <a16:creationId xmlns:a16="http://schemas.microsoft.com/office/drawing/2014/main" id="{9CE23219-3990-598E-793C-99970FB2BD67}"/>
            </a:ext>
          </a:extLst>
        </cdr:cNvPr>
        <cdr:cNvSpPr txBox="1"/>
      </cdr:nvSpPr>
      <cdr:spPr>
        <a:xfrm xmlns:a="http://schemas.openxmlformats.org/drawingml/2006/main" rot="10800000" flipV="1">
          <a:off x="2722863" y="447040"/>
          <a:ext cx="457216" cy="20320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sk-SK" sz="900" b="1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14%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525188</xdr:colOff>
      <xdr:row>99</xdr:row>
      <xdr:rowOff>190977</xdr:rowOff>
    </xdr:from>
    <xdr:to>
      <xdr:col>4</xdr:col>
      <xdr:colOff>632814</xdr:colOff>
      <xdr:row>116</xdr:row>
      <xdr:rowOff>119604</xdr:rowOff>
    </xdr:to>
    <xdr:graphicFrame macro="">
      <xdr:nvGraphicFramePr>
        <xdr:cNvPr id="9" name="Graf 8">
          <a:extLst>
            <a:ext uri="{FF2B5EF4-FFF2-40B4-BE49-F238E27FC236}">
              <a16:creationId xmlns:a16="http://schemas.microsoft.com/office/drawing/2014/main" id="{3B60959A-8B36-C745-9AD7-9042DA9026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669375</xdr:colOff>
      <xdr:row>66</xdr:row>
      <xdr:rowOff>98926</xdr:rowOff>
    </xdr:from>
    <xdr:to>
      <xdr:col>4</xdr:col>
      <xdr:colOff>190977</xdr:colOff>
      <xdr:row>80</xdr:row>
      <xdr:rowOff>57292</xdr:rowOff>
    </xdr:to>
    <xdr:graphicFrame macro="">
      <xdr:nvGraphicFramePr>
        <xdr:cNvPr id="10" name="Graf 9">
          <a:extLst>
            <a:ext uri="{FF2B5EF4-FFF2-40B4-BE49-F238E27FC236}">
              <a16:creationId xmlns:a16="http://schemas.microsoft.com/office/drawing/2014/main" id="{8AF33C11-34FC-A5F0-B17C-7F6EDA819B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58246</xdr:colOff>
      <xdr:row>65</xdr:row>
      <xdr:rowOff>194414</xdr:rowOff>
    </xdr:from>
    <xdr:to>
      <xdr:col>9</xdr:col>
      <xdr:colOff>582481</xdr:colOff>
      <xdr:row>80</xdr:row>
      <xdr:rowOff>76390</xdr:rowOff>
    </xdr:to>
    <xdr:graphicFrame macro="">
      <xdr:nvGraphicFramePr>
        <xdr:cNvPr id="11" name="Graf 10">
          <a:extLst>
            <a:ext uri="{FF2B5EF4-FFF2-40B4-BE49-F238E27FC236}">
              <a16:creationId xmlns:a16="http://schemas.microsoft.com/office/drawing/2014/main" id="{57A79C61-0EB4-CDB0-FD67-A482C34E12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296970</xdr:colOff>
      <xdr:row>82</xdr:row>
      <xdr:rowOff>12988</xdr:rowOff>
    </xdr:from>
    <xdr:to>
      <xdr:col>3</xdr:col>
      <xdr:colOff>581526</xdr:colOff>
      <xdr:row>95</xdr:row>
      <xdr:rowOff>149346</xdr:rowOff>
    </xdr:to>
    <xdr:graphicFrame macro="">
      <xdr:nvGraphicFramePr>
        <xdr:cNvPr id="12" name="Graf 11">
          <a:extLst>
            <a:ext uri="{FF2B5EF4-FFF2-40B4-BE49-F238E27FC236}">
              <a16:creationId xmlns:a16="http://schemas.microsoft.com/office/drawing/2014/main" id="{A1504A59-7DF1-784C-2A43-681A39C228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1089527</xdr:colOff>
      <xdr:row>81</xdr:row>
      <xdr:rowOff>108471</xdr:rowOff>
    </xdr:from>
    <xdr:to>
      <xdr:col>8</xdr:col>
      <xdr:colOff>677970</xdr:colOff>
      <xdr:row>96</xdr:row>
      <xdr:rowOff>19098</xdr:rowOff>
    </xdr:to>
    <xdr:graphicFrame macro="">
      <xdr:nvGraphicFramePr>
        <xdr:cNvPr id="13" name="Graf 12">
          <a:extLst>
            <a:ext uri="{FF2B5EF4-FFF2-40B4-BE49-F238E27FC236}">
              <a16:creationId xmlns:a16="http://schemas.microsoft.com/office/drawing/2014/main" id="{62A05659-68E2-1046-BD24-CB00921707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0.52152</cdr:x>
      <cdr:y>0.24072</cdr:y>
    </cdr:from>
    <cdr:to>
      <cdr:x>0.62676</cdr:x>
      <cdr:y>0.33979</cdr:y>
    </cdr:to>
    <cdr:sp macro="" textlink="">
      <cdr:nvSpPr>
        <cdr:cNvPr id="2" name="BlokTextu 7">
          <a:extLst xmlns:a="http://schemas.openxmlformats.org/drawingml/2006/main">
            <a:ext uri="{FF2B5EF4-FFF2-40B4-BE49-F238E27FC236}">
              <a16:creationId xmlns:a16="http://schemas.microsoft.com/office/drawing/2014/main" id="{308FD295-A67E-AF47-A824-420C6B9F40FB}"/>
            </a:ext>
          </a:extLst>
        </cdr:cNvPr>
        <cdr:cNvSpPr txBox="1"/>
      </cdr:nvSpPr>
      <cdr:spPr>
        <a:xfrm xmlns:a="http://schemas.openxmlformats.org/drawingml/2006/main">
          <a:off x="3082056" y="665771"/>
          <a:ext cx="621953" cy="274004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sk-SK" sz="900" b="1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+ 12</a:t>
          </a:r>
          <a:r>
            <a:rPr lang="sk-SK" sz="900" b="1" baseline="0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 %</a:t>
          </a:r>
          <a:endParaRPr lang="sk-SK" sz="900" b="1">
            <a:solidFill>
              <a:srgbClr val="3232FF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0.24765</cdr:x>
      <cdr:y>0.33526</cdr:y>
    </cdr:from>
    <cdr:to>
      <cdr:x>0.34655</cdr:x>
      <cdr:y>0.4144</cdr:y>
    </cdr:to>
    <cdr:sp macro="" textlink="">
      <cdr:nvSpPr>
        <cdr:cNvPr id="3" name="BlokTextu 7">
          <a:extLst xmlns:a="http://schemas.openxmlformats.org/drawingml/2006/main">
            <a:ext uri="{FF2B5EF4-FFF2-40B4-BE49-F238E27FC236}">
              <a16:creationId xmlns:a16="http://schemas.microsoft.com/office/drawing/2014/main" id="{D0094A02-0C3D-9D26-AE1B-15380DF30935}"/>
            </a:ext>
          </a:extLst>
        </cdr:cNvPr>
        <cdr:cNvSpPr txBox="1"/>
      </cdr:nvSpPr>
      <cdr:spPr>
        <a:xfrm xmlns:a="http://schemas.openxmlformats.org/drawingml/2006/main">
          <a:off x="1463540" y="927243"/>
          <a:ext cx="584479" cy="21888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sk-SK" sz="900" b="1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+ 7</a:t>
          </a:r>
          <a:r>
            <a:rPr lang="sk-SK" sz="900" b="1" baseline="0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  %</a:t>
          </a:r>
          <a:endParaRPr lang="sk-SK" sz="900" b="1">
            <a:solidFill>
              <a:srgbClr val="3232FF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47745</xdr:colOff>
      <xdr:row>196</xdr:row>
      <xdr:rowOff>179161</xdr:rowOff>
    </xdr:from>
    <xdr:to>
      <xdr:col>4</xdr:col>
      <xdr:colOff>358244</xdr:colOff>
      <xdr:row>213</xdr:row>
      <xdr:rowOff>107788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6BEE93AC-EEBF-BF45-9E8C-136FA80186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25410</xdr:colOff>
      <xdr:row>196</xdr:row>
      <xdr:rowOff>173418</xdr:rowOff>
    </xdr:from>
    <xdr:to>
      <xdr:col>9</xdr:col>
      <xdr:colOff>617360</xdr:colOff>
      <xdr:row>213</xdr:row>
      <xdr:rowOff>22740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1DFC1EE4-9050-C748-9FE6-FB9D68C248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119</xdr:row>
      <xdr:rowOff>0</xdr:rowOff>
    </xdr:from>
    <xdr:to>
      <xdr:col>3</xdr:col>
      <xdr:colOff>908449</xdr:colOff>
      <xdr:row>132</xdr:row>
      <xdr:rowOff>118277</xdr:rowOff>
    </xdr:to>
    <xdr:grpSp>
      <xdr:nvGrpSpPr>
        <xdr:cNvPr id="4" name="Skupina 3">
          <a:extLst>
            <a:ext uri="{FF2B5EF4-FFF2-40B4-BE49-F238E27FC236}">
              <a16:creationId xmlns:a16="http://schemas.microsoft.com/office/drawing/2014/main" id="{71A18467-82DC-0245-910A-D7D954216B1A}"/>
            </a:ext>
          </a:extLst>
        </xdr:cNvPr>
        <xdr:cNvGrpSpPr/>
      </xdr:nvGrpSpPr>
      <xdr:grpSpPr>
        <a:xfrm>
          <a:off x="822960" y="24983440"/>
          <a:ext cx="5195969" cy="2759877"/>
          <a:chOff x="910524" y="20778061"/>
          <a:chExt cx="5202695" cy="2743200"/>
        </a:xfrm>
      </xdr:grpSpPr>
      <xdr:graphicFrame macro="">
        <xdr:nvGraphicFramePr>
          <xdr:cNvPr id="5" name="Graf 4">
            <a:extLst>
              <a:ext uri="{FF2B5EF4-FFF2-40B4-BE49-F238E27FC236}">
                <a16:creationId xmlns:a16="http://schemas.microsoft.com/office/drawing/2014/main" id="{2044E6FF-BB8A-92DA-0E4B-F96C3FE3434F}"/>
              </a:ext>
            </a:extLst>
          </xdr:cNvPr>
          <xdr:cNvGraphicFramePr/>
        </xdr:nvGraphicFramePr>
        <xdr:xfrm>
          <a:off x="910524" y="20778061"/>
          <a:ext cx="5202695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cxnSp macro="">
        <xdr:nvCxnSpPr>
          <xdr:cNvPr id="6" name="Straight Arrow Connector 11">
            <a:extLst>
              <a:ext uri="{FF2B5EF4-FFF2-40B4-BE49-F238E27FC236}">
                <a16:creationId xmlns:a16="http://schemas.microsoft.com/office/drawing/2014/main" id="{63CD4BC3-965B-2C33-A7DA-6FCDBE2F8F9D}"/>
              </a:ext>
            </a:extLst>
          </xdr:cNvPr>
          <xdr:cNvCxnSpPr/>
        </xdr:nvCxnSpPr>
        <xdr:spPr>
          <a:xfrm flipV="1">
            <a:off x="3605508" y="21557712"/>
            <a:ext cx="408984" cy="182966"/>
          </a:xfrm>
          <a:prstGeom prst="straightConnector1">
            <a:avLst/>
          </a:prstGeom>
          <a:ln>
            <a:solidFill>
              <a:srgbClr val="3232FF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9549</xdr:colOff>
      <xdr:row>135</xdr:row>
      <xdr:rowOff>85937</xdr:rowOff>
    </xdr:from>
    <xdr:to>
      <xdr:col>3</xdr:col>
      <xdr:colOff>917998</xdr:colOff>
      <xdr:row>149</xdr:row>
      <xdr:rowOff>119565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3464D189-E029-8C44-9DFC-E852E64916CB}"/>
            </a:ext>
          </a:extLst>
        </xdr:cNvPr>
        <xdr:cNvGrpSpPr/>
      </xdr:nvGrpSpPr>
      <xdr:grpSpPr>
        <a:xfrm>
          <a:off x="832509" y="28320577"/>
          <a:ext cx="5195969" cy="2878428"/>
          <a:chOff x="886098" y="23951284"/>
          <a:chExt cx="5202695" cy="2858493"/>
        </a:xfrm>
      </xdr:grpSpPr>
      <xdr:graphicFrame macro="">
        <xdr:nvGraphicFramePr>
          <xdr:cNvPr id="8" name="Graf 7">
            <a:extLst>
              <a:ext uri="{FF2B5EF4-FFF2-40B4-BE49-F238E27FC236}">
                <a16:creationId xmlns:a16="http://schemas.microsoft.com/office/drawing/2014/main" id="{2EF80758-9C4D-3257-6090-8A8FF943A426}"/>
              </a:ext>
            </a:extLst>
          </xdr:cNvPr>
          <xdr:cNvGraphicFramePr>
            <a:graphicFrameLocks/>
          </xdr:cNvGraphicFramePr>
        </xdr:nvGraphicFramePr>
        <xdr:xfrm>
          <a:off x="886098" y="23951284"/>
          <a:ext cx="5202695" cy="285849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cxnSp macro="">
        <xdr:nvCxnSpPr>
          <xdr:cNvPr id="9" name="Straight Arrow Connector 11">
            <a:extLst>
              <a:ext uri="{FF2B5EF4-FFF2-40B4-BE49-F238E27FC236}">
                <a16:creationId xmlns:a16="http://schemas.microsoft.com/office/drawing/2014/main" id="{5517A0CE-121D-1C18-DE1A-78FF64F544C3}"/>
              </a:ext>
            </a:extLst>
          </xdr:cNvPr>
          <xdr:cNvCxnSpPr/>
        </xdr:nvCxnSpPr>
        <xdr:spPr>
          <a:xfrm flipV="1">
            <a:off x="4900590" y="24640521"/>
            <a:ext cx="199110" cy="96864"/>
          </a:xfrm>
          <a:prstGeom prst="straightConnector1">
            <a:avLst/>
          </a:prstGeom>
          <a:ln>
            <a:solidFill>
              <a:srgbClr val="3232FF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BlokTextu 9">
            <a:extLst>
              <a:ext uri="{FF2B5EF4-FFF2-40B4-BE49-F238E27FC236}">
                <a16:creationId xmlns:a16="http://schemas.microsoft.com/office/drawing/2014/main" id="{BA5822CD-5BB4-23D5-F25C-B1F16CB21940}"/>
              </a:ext>
            </a:extLst>
          </xdr:cNvPr>
          <xdr:cNvSpPr txBox="1"/>
        </xdr:nvSpPr>
        <xdr:spPr>
          <a:xfrm>
            <a:off x="4916009" y="24335594"/>
            <a:ext cx="452034" cy="186168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k-SK" sz="900">
                <a:solidFill>
                  <a:srgbClr val="3232FF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9%</a:t>
            </a:r>
          </a:p>
        </xdr:txBody>
      </xdr:sp>
    </xdr:grpSp>
    <xdr:clientData/>
  </xdr:twoCellAnchor>
  <xdr:twoCellAnchor>
    <xdr:from>
      <xdr:col>1</xdr:col>
      <xdr:colOff>0</xdr:colOff>
      <xdr:row>150</xdr:row>
      <xdr:rowOff>200526</xdr:rowOff>
    </xdr:from>
    <xdr:to>
      <xdr:col>3</xdr:col>
      <xdr:colOff>1098120</xdr:colOff>
      <xdr:row>169</xdr:row>
      <xdr:rowOff>181429</xdr:rowOff>
    </xdr:to>
    <xdr:graphicFrame macro="">
      <xdr:nvGraphicFramePr>
        <xdr:cNvPr id="11" name="Graf 10">
          <a:extLst>
            <a:ext uri="{FF2B5EF4-FFF2-40B4-BE49-F238E27FC236}">
              <a16:creationId xmlns:a16="http://schemas.microsoft.com/office/drawing/2014/main" id="{F4964BB2-AC00-1B44-B43A-6806F28ECF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578662</xdr:colOff>
      <xdr:row>172</xdr:row>
      <xdr:rowOff>89377</xdr:rowOff>
    </xdr:from>
    <xdr:to>
      <xdr:col>4</xdr:col>
      <xdr:colOff>267370</xdr:colOff>
      <xdr:row>191</xdr:row>
      <xdr:rowOff>190977</xdr:rowOff>
    </xdr:to>
    <xdr:graphicFrame macro="">
      <xdr:nvGraphicFramePr>
        <xdr:cNvPr id="12" name="Graf 11">
          <a:extLst>
            <a:ext uri="{FF2B5EF4-FFF2-40B4-BE49-F238E27FC236}">
              <a16:creationId xmlns:a16="http://schemas.microsoft.com/office/drawing/2014/main" id="{C9D3420A-43F7-144B-8303-7344EAF063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2005263</xdr:colOff>
      <xdr:row>138</xdr:row>
      <xdr:rowOff>200524</xdr:rowOff>
    </xdr:from>
    <xdr:to>
      <xdr:col>1</xdr:col>
      <xdr:colOff>2387218</xdr:colOff>
      <xdr:row>140</xdr:row>
      <xdr:rowOff>47744</xdr:rowOff>
    </xdr:to>
    <xdr:sp macro="" textlink="">
      <xdr:nvSpPr>
        <xdr:cNvPr id="13" name="BlokTextu 12">
          <a:extLst>
            <a:ext uri="{FF2B5EF4-FFF2-40B4-BE49-F238E27FC236}">
              <a16:creationId xmlns:a16="http://schemas.microsoft.com/office/drawing/2014/main" id="{2AD478BB-0A70-1E46-8671-F6EFC41BA2C5}"/>
            </a:ext>
          </a:extLst>
        </xdr:cNvPr>
        <xdr:cNvSpPr txBox="1"/>
      </xdr:nvSpPr>
      <xdr:spPr>
        <a:xfrm>
          <a:off x="2826466" y="28789847"/>
          <a:ext cx="381955" cy="2482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900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7%</a:t>
          </a:r>
        </a:p>
      </xdr:txBody>
    </xdr:sp>
    <xdr:clientData/>
  </xdr:twoCellAnchor>
  <xdr:twoCellAnchor>
    <xdr:from>
      <xdr:col>1</xdr:col>
      <xdr:colOff>1986165</xdr:colOff>
      <xdr:row>140</xdr:row>
      <xdr:rowOff>85937</xdr:rowOff>
    </xdr:from>
    <xdr:to>
      <xdr:col>1</xdr:col>
      <xdr:colOff>2185015</xdr:colOff>
      <xdr:row>140</xdr:row>
      <xdr:rowOff>182208</xdr:rowOff>
    </xdr:to>
    <xdr:cxnSp macro="">
      <xdr:nvCxnSpPr>
        <xdr:cNvPr id="14" name="Straight Arrow Connector 11">
          <a:extLst>
            <a:ext uri="{FF2B5EF4-FFF2-40B4-BE49-F238E27FC236}">
              <a16:creationId xmlns:a16="http://schemas.microsoft.com/office/drawing/2014/main" id="{D8D58DCC-DC9B-A14B-8A97-304F044FA5C5}"/>
            </a:ext>
          </a:extLst>
        </xdr:cNvPr>
        <xdr:cNvCxnSpPr/>
      </xdr:nvCxnSpPr>
      <xdr:spPr>
        <a:xfrm flipV="1">
          <a:off x="2807368" y="29076313"/>
          <a:ext cx="198850" cy="96271"/>
        </a:xfrm>
        <a:prstGeom prst="straightConnector1">
          <a:avLst/>
        </a:prstGeom>
        <a:ln>
          <a:solidFill>
            <a:srgbClr val="3232FF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1040826</xdr:colOff>
      <xdr:row>187</xdr:row>
      <xdr:rowOff>181428</xdr:rowOff>
    </xdr:from>
    <xdr:to>
      <xdr:col>4</xdr:col>
      <xdr:colOff>257819</xdr:colOff>
      <xdr:row>188</xdr:row>
      <xdr:rowOff>200526</xdr:rowOff>
    </xdr:to>
    <xdr:sp macro="" textlink="">
      <xdr:nvSpPr>
        <xdr:cNvPr id="15" name="BlokTextu 14">
          <a:extLst>
            <a:ext uri="{FF2B5EF4-FFF2-40B4-BE49-F238E27FC236}">
              <a16:creationId xmlns:a16="http://schemas.microsoft.com/office/drawing/2014/main" id="{344472D0-75B2-275C-1665-91F2F7167BD6}"/>
            </a:ext>
          </a:extLst>
        </xdr:cNvPr>
        <xdr:cNvSpPr txBox="1"/>
      </xdr:nvSpPr>
      <xdr:spPr>
        <a:xfrm>
          <a:off x="6149473" y="38596541"/>
          <a:ext cx="496541" cy="2196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900"/>
            <a:t>-7%</a:t>
          </a:r>
        </a:p>
      </xdr:txBody>
    </xdr:sp>
    <xdr:clientData/>
  </xdr:twoCellAnchor>
  <xdr:twoCellAnchor>
    <xdr:from>
      <xdr:col>3</xdr:col>
      <xdr:colOff>1031278</xdr:colOff>
      <xdr:row>189</xdr:row>
      <xdr:rowOff>57294</xdr:rowOff>
    </xdr:from>
    <xdr:to>
      <xdr:col>4</xdr:col>
      <xdr:colOff>66843</xdr:colOff>
      <xdr:row>189</xdr:row>
      <xdr:rowOff>114587</xdr:rowOff>
    </xdr:to>
    <xdr:sp macro="" textlink="">
      <xdr:nvSpPr>
        <xdr:cNvPr id="16" name="Pravouholník 15">
          <a:extLst>
            <a:ext uri="{FF2B5EF4-FFF2-40B4-BE49-F238E27FC236}">
              <a16:creationId xmlns:a16="http://schemas.microsoft.com/office/drawing/2014/main" id="{E378DFB1-C020-3BAD-BF66-7983B025C00F}"/>
            </a:ext>
          </a:extLst>
        </xdr:cNvPr>
        <xdr:cNvSpPr/>
      </xdr:nvSpPr>
      <xdr:spPr>
        <a:xfrm>
          <a:off x="6139925" y="38873459"/>
          <a:ext cx="315113" cy="57293"/>
        </a:xfrm>
        <a:prstGeom prst="rect">
          <a:avLst/>
        </a:prstGeom>
        <a:solidFill>
          <a:srgbClr val="3232FF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sk-SK" sz="1100"/>
        </a:p>
      </xdr:txBody>
    </xdr:sp>
    <xdr:clientData/>
  </xdr:twoCellAnchor>
  <xdr:twoCellAnchor>
    <xdr:from>
      <xdr:col>1</xdr:col>
      <xdr:colOff>1259840</xdr:colOff>
      <xdr:row>123</xdr:row>
      <xdr:rowOff>132080</xdr:rowOff>
    </xdr:from>
    <xdr:to>
      <xdr:col>1</xdr:col>
      <xdr:colOff>1668295</xdr:colOff>
      <xdr:row>124</xdr:row>
      <xdr:rowOff>112958</xdr:rowOff>
    </xdr:to>
    <xdr:cxnSp macro="">
      <xdr:nvCxnSpPr>
        <xdr:cNvPr id="17" name="Straight Arrow Connector 11">
          <a:extLst>
            <a:ext uri="{FF2B5EF4-FFF2-40B4-BE49-F238E27FC236}">
              <a16:creationId xmlns:a16="http://schemas.microsoft.com/office/drawing/2014/main" id="{72AEDC3B-05FF-D34C-9F31-55B2831A4B99}"/>
            </a:ext>
          </a:extLst>
        </xdr:cNvPr>
        <xdr:cNvCxnSpPr/>
      </xdr:nvCxnSpPr>
      <xdr:spPr>
        <a:xfrm flipV="1">
          <a:off x="2082800" y="25928320"/>
          <a:ext cx="408455" cy="184078"/>
        </a:xfrm>
        <a:prstGeom prst="straightConnector1">
          <a:avLst/>
        </a:prstGeom>
        <a:ln>
          <a:solidFill>
            <a:srgbClr val="3232FF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0.51956</cdr:x>
      <cdr:y>0.18571</cdr:y>
    </cdr:from>
    <cdr:to>
      <cdr:x>0.59728</cdr:x>
      <cdr:y>0.2663</cdr:y>
    </cdr:to>
    <cdr:sp macro="" textlink="">
      <cdr:nvSpPr>
        <cdr:cNvPr id="2" name="BlokTextu 7">
          <a:extLst xmlns:a="http://schemas.openxmlformats.org/drawingml/2006/main">
            <a:ext uri="{FF2B5EF4-FFF2-40B4-BE49-F238E27FC236}">
              <a16:creationId xmlns:a16="http://schemas.microsoft.com/office/drawing/2014/main" id="{308FD295-A67E-AF47-A824-420C6B9F40FB}"/>
            </a:ext>
          </a:extLst>
        </cdr:cNvPr>
        <cdr:cNvSpPr txBox="1"/>
      </cdr:nvSpPr>
      <cdr:spPr>
        <a:xfrm xmlns:a="http://schemas.openxmlformats.org/drawingml/2006/main">
          <a:off x="2699555" y="506092"/>
          <a:ext cx="403825" cy="219617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sk-SK" sz="900" b="1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8%</a:t>
          </a:r>
        </a:p>
      </cdr:txBody>
    </cdr:sp>
  </cdr:relSizeAnchor>
  <cdr:relSizeAnchor xmlns:cdr="http://schemas.openxmlformats.org/drawingml/2006/chartDrawing">
    <cdr:from>
      <cdr:x>0.23073</cdr:x>
      <cdr:y>0.22088</cdr:y>
    </cdr:from>
    <cdr:to>
      <cdr:x>0.30845</cdr:x>
      <cdr:y>0.29819</cdr:y>
    </cdr:to>
    <cdr:sp macro="" textlink="">
      <cdr:nvSpPr>
        <cdr:cNvPr id="3" name="BlokTextu 7">
          <a:extLst xmlns:a="http://schemas.openxmlformats.org/drawingml/2006/main">
            <a:ext uri="{FF2B5EF4-FFF2-40B4-BE49-F238E27FC236}">
              <a16:creationId xmlns:a16="http://schemas.microsoft.com/office/drawing/2014/main" id="{9CE23219-3990-598E-793C-99970FB2BD67}"/>
            </a:ext>
          </a:extLst>
        </cdr:cNvPr>
        <cdr:cNvSpPr txBox="1"/>
      </cdr:nvSpPr>
      <cdr:spPr>
        <a:xfrm xmlns:a="http://schemas.openxmlformats.org/drawingml/2006/main" rot="10800000" flipV="1">
          <a:off x="1198880" y="609600"/>
          <a:ext cx="403830" cy="21336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sk-SK" sz="900" b="1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3%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95</xdr:row>
      <xdr:rowOff>21526</xdr:rowOff>
    </xdr:from>
    <xdr:to>
      <xdr:col>4</xdr:col>
      <xdr:colOff>850254</xdr:colOff>
      <xdr:row>114</xdr:row>
      <xdr:rowOff>64576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C689D23-FA40-CD4C-8BA3-5C4AC8B1B6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5</xdr:col>
      <xdr:colOff>607891</xdr:colOff>
      <xdr:row>95</xdr:row>
      <xdr:rowOff>30185</xdr:rowOff>
    </xdr:from>
    <xdr:to>
      <xdr:col>9</xdr:col>
      <xdr:colOff>1199841</xdr:colOff>
      <xdr:row>111</xdr:row>
      <xdr:rowOff>80034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140EB451-081F-B846-BAED-61AAB26AB7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1216186</xdr:colOff>
      <xdr:row>78</xdr:row>
      <xdr:rowOff>3964</xdr:rowOff>
    </xdr:from>
    <xdr:to>
      <xdr:col>9</xdr:col>
      <xdr:colOff>850254</xdr:colOff>
      <xdr:row>92</xdr:row>
      <xdr:rowOff>107627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67682AC4-F966-574F-ACCD-5CAF1831E7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249061</xdr:colOff>
      <xdr:row>79</xdr:row>
      <xdr:rowOff>94557</xdr:rowOff>
    </xdr:from>
    <xdr:to>
      <xdr:col>4</xdr:col>
      <xdr:colOff>740926</xdr:colOff>
      <xdr:row>92</xdr:row>
      <xdr:rowOff>179367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1D850D51-3685-2B48-AC26-76A9CF2EBFB8}"/>
            </a:ext>
          </a:extLst>
        </xdr:cNvPr>
        <xdr:cNvGrpSpPr/>
      </xdr:nvGrpSpPr>
      <xdr:grpSpPr>
        <a:xfrm>
          <a:off x="1070264" y="16394482"/>
          <a:ext cx="6058857" cy="2691652"/>
          <a:chOff x="802896" y="15741113"/>
          <a:chExt cx="6074476" cy="2743199"/>
        </a:xfrm>
      </xdr:grpSpPr>
      <xdr:graphicFrame macro="">
        <xdr:nvGraphicFramePr>
          <xdr:cNvPr id="8" name="Graf 7">
            <a:extLst>
              <a:ext uri="{FF2B5EF4-FFF2-40B4-BE49-F238E27FC236}">
                <a16:creationId xmlns:a16="http://schemas.microsoft.com/office/drawing/2014/main" id="{60220385-782C-1881-F757-D9BE3885104D}"/>
              </a:ext>
            </a:extLst>
          </xdr:cNvPr>
          <xdr:cNvGraphicFramePr/>
        </xdr:nvGraphicFramePr>
        <xdr:xfrm>
          <a:off x="802896" y="15741113"/>
          <a:ext cx="6074476" cy="274319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cxnSp macro="">
        <xdr:nvCxnSpPr>
          <xdr:cNvPr id="9" name="Straight Arrow Connector 11">
            <a:extLst>
              <a:ext uri="{FF2B5EF4-FFF2-40B4-BE49-F238E27FC236}">
                <a16:creationId xmlns:a16="http://schemas.microsoft.com/office/drawing/2014/main" id="{07F84323-DA99-ACEC-0A87-B52A4DA99262}"/>
              </a:ext>
            </a:extLst>
          </xdr:cNvPr>
          <xdr:cNvCxnSpPr/>
        </xdr:nvCxnSpPr>
        <xdr:spPr>
          <a:xfrm flipV="1">
            <a:off x="2274934" y="17277903"/>
            <a:ext cx="477515" cy="182966"/>
          </a:xfrm>
          <a:prstGeom prst="straightConnector1">
            <a:avLst/>
          </a:prstGeom>
          <a:ln>
            <a:solidFill>
              <a:srgbClr val="3232FF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Straight Arrow Connector 11">
            <a:extLst>
              <a:ext uri="{FF2B5EF4-FFF2-40B4-BE49-F238E27FC236}">
                <a16:creationId xmlns:a16="http://schemas.microsoft.com/office/drawing/2014/main" id="{9FEB092A-2419-DF3C-99B9-A7EA1F758782}"/>
              </a:ext>
            </a:extLst>
          </xdr:cNvPr>
          <xdr:cNvCxnSpPr/>
        </xdr:nvCxnSpPr>
        <xdr:spPr>
          <a:xfrm flipV="1">
            <a:off x="3931815" y="16899612"/>
            <a:ext cx="477515" cy="182966"/>
          </a:xfrm>
          <a:prstGeom prst="straightConnector1">
            <a:avLst/>
          </a:prstGeom>
          <a:ln>
            <a:solidFill>
              <a:srgbClr val="3232FF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525188</xdr:colOff>
      <xdr:row>115</xdr:row>
      <xdr:rowOff>190977</xdr:rowOff>
    </xdr:from>
    <xdr:to>
      <xdr:col>4</xdr:col>
      <xdr:colOff>632814</xdr:colOff>
      <xdr:row>132</xdr:row>
      <xdr:rowOff>119604</xdr:rowOff>
    </xdr:to>
    <xdr:graphicFrame macro="">
      <xdr:nvGraphicFramePr>
        <xdr:cNvPr id="11" name="Graf 10">
          <a:extLst>
            <a:ext uri="{FF2B5EF4-FFF2-40B4-BE49-F238E27FC236}">
              <a16:creationId xmlns:a16="http://schemas.microsoft.com/office/drawing/2014/main" id="{BCD2B124-2DE0-784E-8D25-CA02D175CB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0.22366</cdr:x>
      <cdr:y>0.4427</cdr:y>
    </cdr:from>
    <cdr:to>
      <cdr:x>0.32256</cdr:x>
      <cdr:y>0.52184</cdr:y>
    </cdr:to>
    <cdr:sp macro="" textlink="">
      <cdr:nvSpPr>
        <cdr:cNvPr id="2" name="BlokTextu 7">
          <a:extLst xmlns:a="http://schemas.openxmlformats.org/drawingml/2006/main">
            <a:ext uri="{FF2B5EF4-FFF2-40B4-BE49-F238E27FC236}">
              <a16:creationId xmlns:a16="http://schemas.microsoft.com/office/drawing/2014/main" id="{308FD295-A67E-AF47-A824-420C6B9F40FB}"/>
            </a:ext>
          </a:extLst>
        </cdr:cNvPr>
        <cdr:cNvSpPr txBox="1"/>
      </cdr:nvSpPr>
      <cdr:spPr>
        <a:xfrm xmlns:a="http://schemas.openxmlformats.org/drawingml/2006/main">
          <a:off x="1355145" y="1191587"/>
          <a:ext cx="599221" cy="213017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sk-SK" sz="900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+ 10</a:t>
          </a:r>
          <a:r>
            <a:rPr lang="sk-SK" sz="900" baseline="0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  %</a:t>
          </a:r>
          <a:endParaRPr lang="sk-SK" sz="900">
            <a:solidFill>
              <a:srgbClr val="3232FF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0.50798</cdr:x>
      <cdr:y>0.34525</cdr:y>
    </cdr:from>
    <cdr:to>
      <cdr:x>0.60688</cdr:x>
      <cdr:y>0.42439</cdr:y>
    </cdr:to>
    <cdr:sp macro="" textlink="">
      <cdr:nvSpPr>
        <cdr:cNvPr id="3" name="BlokTextu 7">
          <a:extLst xmlns:a="http://schemas.openxmlformats.org/drawingml/2006/main">
            <a:ext uri="{FF2B5EF4-FFF2-40B4-BE49-F238E27FC236}">
              <a16:creationId xmlns:a16="http://schemas.microsoft.com/office/drawing/2014/main" id="{D0094A02-0C3D-9D26-AE1B-15380DF30935}"/>
            </a:ext>
          </a:extLst>
        </cdr:cNvPr>
        <cdr:cNvSpPr txBox="1"/>
      </cdr:nvSpPr>
      <cdr:spPr>
        <a:xfrm xmlns:a="http://schemas.openxmlformats.org/drawingml/2006/main">
          <a:off x="3077792" y="929296"/>
          <a:ext cx="599221" cy="213017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sk-SK" sz="900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+ 7</a:t>
          </a:r>
          <a:r>
            <a:rPr lang="sk-SK" sz="900" baseline="0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  %</a:t>
          </a:r>
          <a:endParaRPr lang="sk-SK" sz="900">
            <a:solidFill>
              <a:srgbClr val="3232FF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47745</xdr:colOff>
      <xdr:row>196</xdr:row>
      <xdr:rowOff>179161</xdr:rowOff>
    </xdr:from>
    <xdr:to>
      <xdr:col>4</xdr:col>
      <xdr:colOff>358244</xdr:colOff>
      <xdr:row>213</xdr:row>
      <xdr:rowOff>107788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D716CD90-9341-A542-9D36-0BE3451C61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25410</xdr:colOff>
      <xdr:row>196</xdr:row>
      <xdr:rowOff>173418</xdr:rowOff>
    </xdr:from>
    <xdr:to>
      <xdr:col>9</xdr:col>
      <xdr:colOff>617360</xdr:colOff>
      <xdr:row>213</xdr:row>
      <xdr:rowOff>22740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AFC337F2-95E7-8542-90DC-9194ACBCB0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119</xdr:row>
      <xdr:rowOff>0</xdr:rowOff>
    </xdr:from>
    <xdr:to>
      <xdr:col>3</xdr:col>
      <xdr:colOff>908449</xdr:colOff>
      <xdr:row>132</xdr:row>
      <xdr:rowOff>118277</xdr:rowOff>
    </xdr:to>
    <xdr:grpSp>
      <xdr:nvGrpSpPr>
        <xdr:cNvPr id="2" name="Skupina 1">
          <a:extLst>
            <a:ext uri="{FF2B5EF4-FFF2-40B4-BE49-F238E27FC236}">
              <a16:creationId xmlns:a16="http://schemas.microsoft.com/office/drawing/2014/main" id="{A0DAC433-ACF1-9340-A6A6-3BB316C08E3B}"/>
            </a:ext>
          </a:extLst>
        </xdr:cNvPr>
        <xdr:cNvGrpSpPr/>
      </xdr:nvGrpSpPr>
      <xdr:grpSpPr>
        <a:xfrm>
          <a:off x="821203" y="24855714"/>
          <a:ext cx="5195893" cy="2725119"/>
          <a:chOff x="910524" y="20778061"/>
          <a:chExt cx="5202695" cy="2743200"/>
        </a:xfrm>
      </xdr:grpSpPr>
      <xdr:graphicFrame macro="">
        <xdr:nvGraphicFramePr>
          <xdr:cNvPr id="3" name="Graf 2">
            <a:extLst>
              <a:ext uri="{FF2B5EF4-FFF2-40B4-BE49-F238E27FC236}">
                <a16:creationId xmlns:a16="http://schemas.microsoft.com/office/drawing/2014/main" id="{D0A82518-0749-F9FF-1827-ED07AFF509A5}"/>
              </a:ext>
            </a:extLst>
          </xdr:cNvPr>
          <xdr:cNvGraphicFramePr/>
        </xdr:nvGraphicFramePr>
        <xdr:xfrm>
          <a:off x="910524" y="20778061"/>
          <a:ext cx="5202695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cxnSp macro="">
        <xdr:nvCxnSpPr>
          <xdr:cNvPr id="6" name="Straight Arrow Connector 11">
            <a:extLst>
              <a:ext uri="{FF2B5EF4-FFF2-40B4-BE49-F238E27FC236}">
                <a16:creationId xmlns:a16="http://schemas.microsoft.com/office/drawing/2014/main" id="{A1422F08-8E60-5A6C-8036-B926479ED5AC}"/>
              </a:ext>
            </a:extLst>
          </xdr:cNvPr>
          <xdr:cNvCxnSpPr/>
        </xdr:nvCxnSpPr>
        <xdr:spPr>
          <a:xfrm flipV="1">
            <a:off x="3605508" y="21557712"/>
            <a:ext cx="408984" cy="182966"/>
          </a:xfrm>
          <a:prstGeom prst="straightConnector1">
            <a:avLst/>
          </a:prstGeom>
          <a:ln>
            <a:solidFill>
              <a:srgbClr val="3232FF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802106</xdr:colOff>
      <xdr:row>135</xdr:row>
      <xdr:rowOff>66840</xdr:rowOff>
    </xdr:from>
    <xdr:to>
      <xdr:col>3</xdr:col>
      <xdr:colOff>889352</xdr:colOff>
      <xdr:row>149</xdr:row>
      <xdr:rowOff>100468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AFBCA0B7-60C8-8B4D-AD80-9F6127BBD6A6}"/>
            </a:ext>
          </a:extLst>
        </xdr:cNvPr>
        <xdr:cNvGrpSpPr/>
      </xdr:nvGrpSpPr>
      <xdr:grpSpPr>
        <a:xfrm>
          <a:off x="802106" y="28130975"/>
          <a:ext cx="5195893" cy="2840997"/>
          <a:chOff x="828729" y="23960893"/>
          <a:chExt cx="5202695" cy="2858493"/>
        </a:xfrm>
      </xdr:grpSpPr>
      <xdr:graphicFrame macro="">
        <xdr:nvGraphicFramePr>
          <xdr:cNvPr id="8" name="Graf 7">
            <a:extLst>
              <a:ext uri="{FF2B5EF4-FFF2-40B4-BE49-F238E27FC236}">
                <a16:creationId xmlns:a16="http://schemas.microsoft.com/office/drawing/2014/main" id="{299B44EB-BF22-BF92-E65A-C0E2878F6419}"/>
              </a:ext>
            </a:extLst>
          </xdr:cNvPr>
          <xdr:cNvGraphicFramePr>
            <a:graphicFrameLocks/>
          </xdr:cNvGraphicFramePr>
        </xdr:nvGraphicFramePr>
        <xdr:xfrm>
          <a:off x="828729" y="23960893"/>
          <a:ext cx="5202695" cy="285849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cxnSp macro="">
        <xdr:nvCxnSpPr>
          <xdr:cNvPr id="9" name="Straight Arrow Connector 11">
            <a:extLst>
              <a:ext uri="{FF2B5EF4-FFF2-40B4-BE49-F238E27FC236}">
                <a16:creationId xmlns:a16="http://schemas.microsoft.com/office/drawing/2014/main" id="{A2901144-6894-2BBF-599E-0F99E845D2F1}"/>
              </a:ext>
            </a:extLst>
          </xdr:cNvPr>
          <xdr:cNvCxnSpPr/>
        </xdr:nvCxnSpPr>
        <xdr:spPr>
          <a:xfrm flipV="1">
            <a:off x="4996203" y="24544444"/>
            <a:ext cx="199110" cy="96864"/>
          </a:xfrm>
          <a:prstGeom prst="straightConnector1">
            <a:avLst/>
          </a:prstGeom>
          <a:ln>
            <a:solidFill>
              <a:srgbClr val="3232FF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BlokTextu 9">
            <a:extLst>
              <a:ext uri="{FF2B5EF4-FFF2-40B4-BE49-F238E27FC236}">
                <a16:creationId xmlns:a16="http://schemas.microsoft.com/office/drawing/2014/main" id="{72C234D4-E24A-F37F-AE1B-AA758309BE55}"/>
              </a:ext>
            </a:extLst>
          </xdr:cNvPr>
          <xdr:cNvSpPr txBox="1"/>
        </xdr:nvSpPr>
        <xdr:spPr>
          <a:xfrm>
            <a:off x="4916009" y="24317270"/>
            <a:ext cx="452034" cy="20449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k-SK" sz="900">
                <a:solidFill>
                  <a:srgbClr val="3232FF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3%</a:t>
            </a:r>
          </a:p>
        </xdr:txBody>
      </xdr:sp>
    </xdr:grpSp>
    <xdr:clientData/>
  </xdr:twoCellAnchor>
  <xdr:twoCellAnchor>
    <xdr:from>
      <xdr:col>1</xdr:col>
      <xdr:colOff>0</xdr:colOff>
      <xdr:row>150</xdr:row>
      <xdr:rowOff>200526</xdr:rowOff>
    </xdr:from>
    <xdr:to>
      <xdr:col>3</xdr:col>
      <xdr:colOff>1098120</xdr:colOff>
      <xdr:row>169</xdr:row>
      <xdr:rowOff>181429</xdr:rowOff>
    </xdr:to>
    <xdr:graphicFrame macro="">
      <xdr:nvGraphicFramePr>
        <xdr:cNvPr id="13" name="Graf 12">
          <a:extLst>
            <a:ext uri="{FF2B5EF4-FFF2-40B4-BE49-F238E27FC236}">
              <a16:creationId xmlns:a16="http://schemas.microsoft.com/office/drawing/2014/main" id="{56AEE38A-BE4F-4F43-86F4-6A5AF3BDB8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616857</xdr:colOff>
      <xdr:row>172</xdr:row>
      <xdr:rowOff>89377</xdr:rowOff>
    </xdr:from>
    <xdr:to>
      <xdr:col>4</xdr:col>
      <xdr:colOff>305565</xdr:colOff>
      <xdr:row>191</xdr:row>
      <xdr:rowOff>190977</xdr:rowOff>
    </xdr:to>
    <xdr:graphicFrame macro="">
      <xdr:nvGraphicFramePr>
        <xdr:cNvPr id="15" name="Graf 14">
          <a:extLst>
            <a:ext uri="{FF2B5EF4-FFF2-40B4-BE49-F238E27FC236}">
              <a16:creationId xmlns:a16="http://schemas.microsoft.com/office/drawing/2014/main" id="{48AFD5C7-F704-6888-A778-DF343DB894F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2024361</xdr:colOff>
      <xdr:row>139</xdr:row>
      <xdr:rowOff>47741</xdr:rowOff>
    </xdr:from>
    <xdr:to>
      <xdr:col>1</xdr:col>
      <xdr:colOff>2475804</xdr:colOff>
      <xdr:row>140</xdr:row>
      <xdr:rowOff>50456</xdr:rowOff>
    </xdr:to>
    <xdr:sp macro="" textlink="">
      <xdr:nvSpPr>
        <xdr:cNvPr id="11" name="BlokTextu 10">
          <a:extLst>
            <a:ext uri="{FF2B5EF4-FFF2-40B4-BE49-F238E27FC236}">
              <a16:creationId xmlns:a16="http://schemas.microsoft.com/office/drawing/2014/main" id="{17BA8981-CFA7-534F-AC98-5A9ECFE20EBB}"/>
            </a:ext>
          </a:extLst>
        </xdr:cNvPr>
        <xdr:cNvSpPr txBox="1"/>
      </xdr:nvSpPr>
      <xdr:spPr>
        <a:xfrm>
          <a:off x="2845564" y="28837591"/>
          <a:ext cx="451443" cy="2032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900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2%</a:t>
          </a:r>
        </a:p>
      </xdr:txBody>
    </xdr:sp>
    <xdr:clientData/>
  </xdr:twoCellAnchor>
  <xdr:twoCellAnchor>
    <xdr:from>
      <xdr:col>1</xdr:col>
      <xdr:colOff>2100752</xdr:colOff>
      <xdr:row>140</xdr:row>
      <xdr:rowOff>95486</xdr:rowOff>
    </xdr:from>
    <xdr:to>
      <xdr:col>1</xdr:col>
      <xdr:colOff>2299602</xdr:colOff>
      <xdr:row>140</xdr:row>
      <xdr:rowOff>191757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126FC4D2-A3FF-9E4C-A67E-A67113D61142}"/>
            </a:ext>
          </a:extLst>
        </xdr:cNvPr>
        <xdr:cNvCxnSpPr/>
      </xdr:nvCxnSpPr>
      <xdr:spPr>
        <a:xfrm flipV="1">
          <a:off x="2921955" y="29085862"/>
          <a:ext cx="198850" cy="96271"/>
        </a:xfrm>
        <a:prstGeom prst="straightConnector1">
          <a:avLst/>
        </a:prstGeom>
        <a:ln>
          <a:solidFill>
            <a:srgbClr val="3232FF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0.51956</cdr:x>
      <cdr:y>0.18571</cdr:y>
    </cdr:from>
    <cdr:to>
      <cdr:x>0.59728</cdr:x>
      <cdr:y>0.2663</cdr:y>
    </cdr:to>
    <cdr:sp macro="" textlink="">
      <cdr:nvSpPr>
        <cdr:cNvPr id="2" name="BlokTextu 7">
          <a:extLst xmlns:a="http://schemas.openxmlformats.org/drawingml/2006/main">
            <a:ext uri="{FF2B5EF4-FFF2-40B4-BE49-F238E27FC236}">
              <a16:creationId xmlns:a16="http://schemas.microsoft.com/office/drawing/2014/main" id="{308FD295-A67E-AF47-A824-420C6B9F40FB}"/>
            </a:ext>
          </a:extLst>
        </cdr:cNvPr>
        <cdr:cNvSpPr txBox="1"/>
      </cdr:nvSpPr>
      <cdr:spPr>
        <a:xfrm xmlns:a="http://schemas.openxmlformats.org/drawingml/2006/main">
          <a:off x="2699555" y="506092"/>
          <a:ext cx="403825" cy="219617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sk-SK" sz="900" b="1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3%</a:t>
          </a: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95</xdr:row>
      <xdr:rowOff>21526</xdr:rowOff>
    </xdr:from>
    <xdr:to>
      <xdr:col>4</xdr:col>
      <xdr:colOff>850254</xdr:colOff>
      <xdr:row>114</xdr:row>
      <xdr:rowOff>64576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E3BC3F60-DEA3-AE49-B00D-B1E3ADFA09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5</xdr:col>
      <xdr:colOff>462797</xdr:colOff>
      <xdr:row>95</xdr:row>
      <xdr:rowOff>21526</xdr:rowOff>
    </xdr:from>
    <xdr:to>
      <xdr:col>10</xdr:col>
      <xdr:colOff>365932</xdr:colOff>
      <xdr:row>114</xdr:row>
      <xdr:rowOff>32289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0400E482-A6EC-C246-8784-50D2E45283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613475</xdr:colOff>
      <xdr:row>117</xdr:row>
      <xdr:rowOff>64575</xdr:rowOff>
    </xdr:from>
    <xdr:to>
      <xdr:col>4</xdr:col>
      <xdr:colOff>721101</xdr:colOff>
      <xdr:row>133</xdr:row>
      <xdr:rowOff>193728</xdr:rowOff>
    </xdr:to>
    <xdr:graphicFrame macro="">
      <xdr:nvGraphicFramePr>
        <xdr:cNvPr id="8" name="Graf 7">
          <a:extLst>
            <a:ext uri="{FF2B5EF4-FFF2-40B4-BE49-F238E27FC236}">
              <a16:creationId xmlns:a16="http://schemas.microsoft.com/office/drawing/2014/main" id="{A9E2C733-62AC-284D-A17D-FE47F31972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817966</xdr:colOff>
      <xdr:row>117</xdr:row>
      <xdr:rowOff>182967</xdr:rowOff>
    </xdr:from>
    <xdr:to>
      <xdr:col>9</xdr:col>
      <xdr:colOff>1409916</xdr:colOff>
      <xdr:row>134</xdr:row>
      <xdr:rowOff>32289</xdr:rowOff>
    </xdr:to>
    <xdr:graphicFrame macro="">
      <xdr:nvGraphicFramePr>
        <xdr:cNvPr id="9" name="Graf 8">
          <a:extLst>
            <a:ext uri="{FF2B5EF4-FFF2-40B4-BE49-F238E27FC236}">
              <a16:creationId xmlns:a16="http://schemas.microsoft.com/office/drawing/2014/main" id="{B0375D25-D820-CE4E-AED3-4B046E38A0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1216186</xdr:colOff>
      <xdr:row>78</xdr:row>
      <xdr:rowOff>3964</xdr:rowOff>
    </xdr:from>
    <xdr:to>
      <xdr:col>9</xdr:col>
      <xdr:colOff>850254</xdr:colOff>
      <xdr:row>92</xdr:row>
      <xdr:rowOff>107627</xdr:rowOff>
    </xdr:to>
    <xdr:graphicFrame macro="">
      <xdr:nvGraphicFramePr>
        <xdr:cNvPr id="14" name="Graf 13">
          <a:extLst>
            <a:ext uri="{FF2B5EF4-FFF2-40B4-BE49-F238E27FC236}">
              <a16:creationId xmlns:a16="http://schemas.microsoft.com/office/drawing/2014/main" id="{F8224A79-DF2D-8FE1-0874-3157393A99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802896</xdr:colOff>
      <xdr:row>78</xdr:row>
      <xdr:rowOff>113655</xdr:rowOff>
    </xdr:from>
    <xdr:to>
      <xdr:col>4</xdr:col>
      <xdr:colOff>473558</xdr:colOff>
      <xdr:row>91</xdr:row>
      <xdr:rowOff>198465</xdr:rowOff>
    </xdr:to>
    <xdr:grpSp>
      <xdr:nvGrpSpPr>
        <xdr:cNvPr id="17" name="Skupina 16">
          <a:extLst>
            <a:ext uri="{FF2B5EF4-FFF2-40B4-BE49-F238E27FC236}">
              <a16:creationId xmlns:a16="http://schemas.microsoft.com/office/drawing/2014/main" id="{2AF76160-584C-B389-5D74-68360DE6A755}"/>
            </a:ext>
          </a:extLst>
        </xdr:cNvPr>
        <xdr:cNvGrpSpPr/>
      </xdr:nvGrpSpPr>
      <xdr:grpSpPr>
        <a:xfrm>
          <a:off x="802896" y="16174858"/>
          <a:ext cx="6058857" cy="2691652"/>
          <a:chOff x="802896" y="15741113"/>
          <a:chExt cx="6074476" cy="2743199"/>
        </a:xfrm>
      </xdr:grpSpPr>
      <xdr:graphicFrame macro="">
        <xdr:nvGraphicFramePr>
          <xdr:cNvPr id="11" name="Graf 10">
            <a:extLst>
              <a:ext uri="{FF2B5EF4-FFF2-40B4-BE49-F238E27FC236}">
                <a16:creationId xmlns:a16="http://schemas.microsoft.com/office/drawing/2014/main" id="{35102388-B1EE-EB03-8202-CDB0318E4F42}"/>
              </a:ext>
            </a:extLst>
          </xdr:cNvPr>
          <xdr:cNvGraphicFramePr/>
        </xdr:nvGraphicFramePr>
        <xdr:xfrm>
          <a:off x="802896" y="15741113"/>
          <a:ext cx="6074476" cy="274319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cxnSp macro="">
        <xdr:nvCxnSpPr>
          <xdr:cNvPr id="12" name="Straight Arrow Connector 11">
            <a:extLst>
              <a:ext uri="{FF2B5EF4-FFF2-40B4-BE49-F238E27FC236}">
                <a16:creationId xmlns:a16="http://schemas.microsoft.com/office/drawing/2014/main" id="{A9EF83A3-3BEB-ED28-6A6B-7D6B7749D290}"/>
              </a:ext>
            </a:extLst>
          </xdr:cNvPr>
          <xdr:cNvCxnSpPr/>
        </xdr:nvCxnSpPr>
        <xdr:spPr>
          <a:xfrm flipV="1">
            <a:off x="4476836" y="16703729"/>
            <a:ext cx="477515" cy="182966"/>
          </a:xfrm>
          <a:prstGeom prst="straightConnector1">
            <a:avLst/>
          </a:prstGeom>
          <a:ln>
            <a:solidFill>
              <a:srgbClr val="3232FF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Straight Arrow Connector 11">
            <a:extLst>
              <a:ext uri="{FF2B5EF4-FFF2-40B4-BE49-F238E27FC236}">
                <a16:creationId xmlns:a16="http://schemas.microsoft.com/office/drawing/2014/main" id="{36D4B793-C65C-F540-8646-96CA3AB67BBE}"/>
              </a:ext>
            </a:extLst>
          </xdr:cNvPr>
          <xdr:cNvCxnSpPr/>
        </xdr:nvCxnSpPr>
        <xdr:spPr>
          <a:xfrm flipV="1">
            <a:off x="3127642" y="17269418"/>
            <a:ext cx="477515" cy="182966"/>
          </a:xfrm>
          <a:prstGeom prst="straightConnector1">
            <a:avLst/>
          </a:prstGeom>
          <a:ln>
            <a:solidFill>
              <a:srgbClr val="3232FF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0.5893</cdr:x>
      <cdr:y>0.26177</cdr:y>
    </cdr:from>
    <cdr:to>
      <cdr:x>0.6882</cdr:x>
      <cdr:y>0.34091</cdr:y>
    </cdr:to>
    <cdr:sp macro="" textlink="">
      <cdr:nvSpPr>
        <cdr:cNvPr id="2" name="BlokTextu 7">
          <a:extLst xmlns:a="http://schemas.openxmlformats.org/drawingml/2006/main">
            <a:ext uri="{FF2B5EF4-FFF2-40B4-BE49-F238E27FC236}">
              <a16:creationId xmlns:a16="http://schemas.microsoft.com/office/drawing/2014/main" id="{308FD295-A67E-AF47-A824-420C6B9F40FB}"/>
            </a:ext>
          </a:extLst>
        </cdr:cNvPr>
        <cdr:cNvSpPr txBox="1"/>
      </cdr:nvSpPr>
      <cdr:spPr>
        <a:xfrm xmlns:a="http://schemas.openxmlformats.org/drawingml/2006/main">
          <a:off x="3570488" y="704594"/>
          <a:ext cx="599218" cy="213029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sk-SK" sz="900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+ 10</a:t>
          </a:r>
          <a:r>
            <a:rPr lang="sk-SK" sz="900" baseline="0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  %</a:t>
          </a:r>
          <a:endParaRPr lang="sk-SK" sz="900">
            <a:solidFill>
              <a:srgbClr val="3232FF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0.37101</cdr:x>
      <cdr:y>0.45292</cdr:y>
    </cdr:from>
    <cdr:to>
      <cdr:x>0.47086</cdr:x>
      <cdr:y>0.54425</cdr:y>
    </cdr:to>
    <cdr:sp macro="" textlink="">
      <cdr:nvSpPr>
        <cdr:cNvPr id="4" name="BlokTextu 7">
          <a:extLst xmlns:a="http://schemas.openxmlformats.org/drawingml/2006/main">
            <a:ext uri="{FF2B5EF4-FFF2-40B4-BE49-F238E27FC236}">
              <a16:creationId xmlns:a16="http://schemas.microsoft.com/office/drawing/2014/main" id="{26A7B783-46F9-DF9C-CAEB-D41F972BA0C6}"/>
            </a:ext>
          </a:extLst>
        </cdr:cNvPr>
        <cdr:cNvSpPr txBox="1"/>
      </cdr:nvSpPr>
      <cdr:spPr>
        <a:xfrm xmlns:a="http://schemas.openxmlformats.org/drawingml/2006/main">
          <a:off x="2253714" y="1242446"/>
          <a:ext cx="606531" cy="250543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sk-SK" sz="900" baseline="0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+ 28 %</a:t>
          </a:r>
          <a:endParaRPr lang="sk-SK" sz="900">
            <a:solidFill>
              <a:srgbClr val="3232FF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133</xdr:row>
      <xdr:rowOff>0</xdr:rowOff>
    </xdr:from>
    <xdr:to>
      <xdr:col>3</xdr:col>
      <xdr:colOff>861017</xdr:colOff>
      <xdr:row>152</xdr:row>
      <xdr:rowOff>172204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E13E00E2-D62D-ED4E-B7CF-B290AA00BB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139915</xdr:colOff>
      <xdr:row>116</xdr:row>
      <xdr:rowOff>86101</xdr:rowOff>
    </xdr:from>
    <xdr:to>
      <xdr:col>3</xdr:col>
      <xdr:colOff>1048288</xdr:colOff>
      <xdr:row>129</xdr:row>
      <xdr:rowOff>170911</xdr:rowOff>
    </xdr:to>
    <xdr:grpSp>
      <xdr:nvGrpSpPr>
        <xdr:cNvPr id="12" name="Skupina 11">
          <a:extLst>
            <a:ext uri="{FF2B5EF4-FFF2-40B4-BE49-F238E27FC236}">
              <a16:creationId xmlns:a16="http://schemas.microsoft.com/office/drawing/2014/main" id="{9886C880-1466-8447-86E0-A0DFC5C9DAA5}"/>
            </a:ext>
          </a:extLst>
        </xdr:cNvPr>
        <xdr:cNvGrpSpPr/>
      </xdr:nvGrpSpPr>
      <xdr:grpSpPr>
        <a:xfrm>
          <a:off x="962875" y="24114501"/>
          <a:ext cx="5195893" cy="2726410"/>
          <a:chOff x="828729" y="24076186"/>
          <a:chExt cx="5202695" cy="2743200"/>
        </a:xfrm>
      </xdr:grpSpPr>
      <xdr:graphicFrame macro="">
        <xdr:nvGraphicFramePr>
          <xdr:cNvPr id="3" name="Graf 2">
            <a:extLst>
              <a:ext uri="{FF2B5EF4-FFF2-40B4-BE49-F238E27FC236}">
                <a16:creationId xmlns:a16="http://schemas.microsoft.com/office/drawing/2014/main" id="{0D327C36-D8BD-F049-9E11-5E3E29874924}"/>
              </a:ext>
            </a:extLst>
          </xdr:cNvPr>
          <xdr:cNvGraphicFramePr>
            <a:graphicFrameLocks/>
          </xdr:cNvGraphicFramePr>
        </xdr:nvGraphicFramePr>
        <xdr:xfrm>
          <a:off x="828729" y="24076186"/>
          <a:ext cx="5202695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cxnSp macro="">
        <xdr:nvCxnSpPr>
          <xdr:cNvPr id="6" name="Straight Arrow Connector 11">
            <a:extLst>
              <a:ext uri="{FF2B5EF4-FFF2-40B4-BE49-F238E27FC236}">
                <a16:creationId xmlns:a16="http://schemas.microsoft.com/office/drawing/2014/main" id="{E9765C4C-B561-3445-8FE3-E0F22B8434D9}"/>
              </a:ext>
            </a:extLst>
          </xdr:cNvPr>
          <xdr:cNvCxnSpPr/>
        </xdr:nvCxnSpPr>
        <xdr:spPr>
          <a:xfrm flipV="1">
            <a:off x="4843221" y="24947966"/>
            <a:ext cx="199110" cy="96864"/>
          </a:xfrm>
          <a:prstGeom prst="straightConnector1">
            <a:avLst/>
          </a:prstGeom>
          <a:ln>
            <a:solidFill>
              <a:srgbClr val="3232FF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BlokTextu 7">
            <a:extLst>
              <a:ext uri="{FF2B5EF4-FFF2-40B4-BE49-F238E27FC236}">
                <a16:creationId xmlns:a16="http://schemas.microsoft.com/office/drawing/2014/main" id="{308FD295-A67E-AF47-A824-420C6B9F40FB}"/>
              </a:ext>
            </a:extLst>
          </xdr:cNvPr>
          <xdr:cNvSpPr txBox="1"/>
        </xdr:nvSpPr>
        <xdr:spPr>
          <a:xfrm>
            <a:off x="4638730" y="24711185"/>
            <a:ext cx="452034" cy="20449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k-SK" sz="900">
                <a:solidFill>
                  <a:srgbClr val="3232FF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41%</a:t>
            </a:r>
          </a:p>
        </xdr:txBody>
      </xdr:sp>
    </xdr:grpSp>
    <xdr:clientData/>
  </xdr:twoCellAnchor>
  <xdr:twoCellAnchor>
    <xdr:from>
      <xdr:col>1</xdr:col>
      <xdr:colOff>1</xdr:colOff>
      <xdr:row>155</xdr:row>
      <xdr:rowOff>1</xdr:rowOff>
    </xdr:from>
    <xdr:to>
      <xdr:col>3</xdr:col>
      <xdr:colOff>699577</xdr:colOff>
      <xdr:row>174</xdr:row>
      <xdr:rowOff>75340</xdr:rowOff>
    </xdr:to>
    <xdr:graphicFrame macro="">
      <xdr:nvGraphicFramePr>
        <xdr:cNvPr id="9" name="Graf 8">
          <a:extLst>
            <a:ext uri="{FF2B5EF4-FFF2-40B4-BE49-F238E27FC236}">
              <a16:creationId xmlns:a16="http://schemas.microsoft.com/office/drawing/2014/main" id="{B8D7C3B7-79F6-C649-8688-83D8F01EE8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174</xdr:row>
      <xdr:rowOff>204491</xdr:rowOff>
    </xdr:from>
    <xdr:to>
      <xdr:col>3</xdr:col>
      <xdr:colOff>908373</xdr:colOff>
      <xdr:row>188</xdr:row>
      <xdr:rowOff>84810</xdr:rowOff>
    </xdr:to>
    <xdr:graphicFrame macro="">
      <xdr:nvGraphicFramePr>
        <xdr:cNvPr id="10" name="Graf 9">
          <a:extLst>
            <a:ext uri="{FF2B5EF4-FFF2-40B4-BE49-F238E27FC236}">
              <a16:creationId xmlns:a16="http://schemas.microsoft.com/office/drawing/2014/main" id="{53FE4E7B-8082-D040-B80F-097E9AD23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191</xdr:row>
      <xdr:rowOff>0</xdr:rowOff>
    </xdr:from>
    <xdr:to>
      <xdr:col>3</xdr:col>
      <xdr:colOff>908373</xdr:colOff>
      <xdr:row>204</xdr:row>
      <xdr:rowOff>84810</xdr:rowOff>
    </xdr:to>
    <xdr:graphicFrame macro="">
      <xdr:nvGraphicFramePr>
        <xdr:cNvPr id="11" name="Graf 10">
          <a:extLst>
            <a:ext uri="{FF2B5EF4-FFF2-40B4-BE49-F238E27FC236}">
              <a16:creationId xmlns:a16="http://schemas.microsoft.com/office/drawing/2014/main" id="{1051A2B6-924A-3844-BD47-60843DE7A5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81795</xdr:colOff>
      <xdr:row>101</xdr:row>
      <xdr:rowOff>178230</xdr:rowOff>
    </xdr:from>
    <xdr:to>
      <xdr:col>3</xdr:col>
      <xdr:colOff>990168</xdr:colOff>
      <xdr:row>115</xdr:row>
      <xdr:rowOff>58549</xdr:rowOff>
    </xdr:to>
    <xdr:grpSp>
      <xdr:nvGrpSpPr>
        <xdr:cNvPr id="18" name="Skupina 17">
          <a:extLst>
            <a:ext uri="{FF2B5EF4-FFF2-40B4-BE49-F238E27FC236}">
              <a16:creationId xmlns:a16="http://schemas.microsoft.com/office/drawing/2014/main" id="{556CAA45-13BE-A44F-8415-BDDAB15905C0}"/>
            </a:ext>
          </a:extLst>
        </xdr:cNvPr>
        <xdr:cNvGrpSpPr/>
      </xdr:nvGrpSpPr>
      <xdr:grpSpPr>
        <a:xfrm>
          <a:off x="904755" y="21158630"/>
          <a:ext cx="5195893" cy="2725119"/>
          <a:chOff x="910524" y="20778061"/>
          <a:chExt cx="5202695" cy="2743200"/>
        </a:xfrm>
      </xdr:grpSpPr>
      <xdr:graphicFrame macro="">
        <xdr:nvGraphicFramePr>
          <xdr:cNvPr id="2" name="Graf 1">
            <a:extLst>
              <a:ext uri="{FF2B5EF4-FFF2-40B4-BE49-F238E27FC236}">
                <a16:creationId xmlns:a16="http://schemas.microsoft.com/office/drawing/2014/main" id="{54BEE419-B85C-0B4A-A923-D8F84433D967}"/>
              </a:ext>
            </a:extLst>
          </xdr:cNvPr>
          <xdr:cNvGraphicFramePr/>
        </xdr:nvGraphicFramePr>
        <xdr:xfrm>
          <a:off x="910524" y="20778061"/>
          <a:ext cx="5202695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cxnSp macro="">
        <xdr:nvCxnSpPr>
          <xdr:cNvPr id="13" name="Straight Arrow Connector 11">
            <a:extLst>
              <a:ext uri="{FF2B5EF4-FFF2-40B4-BE49-F238E27FC236}">
                <a16:creationId xmlns:a16="http://schemas.microsoft.com/office/drawing/2014/main" id="{2884562D-48A4-244B-AE13-4091AAA1F631}"/>
              </a:ext>
            </a:extLst>
          </xdr:cNvPr>
          <xdr:cNvCxnSpPr/>
        </xdr:nvCxnSpPr>
        <xdr:spPr>
          <a:xfrm flipV="1">
            <a:off x="3605508" y="21557712"/>
            <a:ext cx="408984" cy="182966"/>
          </a:xfrm>
          <a:prstGeom prst="straightConnector1">
            <a:avLst/>
          </a:prstGeom>
          <a:ln>
            <a:solidFill>
              <a:srgbClr val="3232FF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0.47729</cdr:x>
      <cdr:y>0.21469</cdr:y>
    </cdr:from>
    <cdr:to>
      <cdr:x>0.56417</cdr:x>
      <cdr:y>0.28923</cdr:y>
    </cdr:to>
    <cdr:sp macro="" textlink="">
      <cdr:nvSpPr>
        <cdr:cNvPr id="2" name="BlokTextu 7">
          <a:extLst xmlns:a="http://schemas.openxmlformats.org/drawingml/2006/main">
            <a:ext uri="{FF2B5EF4-FFF2-40B4-BE49-F238E27FC236}">
              <a16:creationId xmlns:a16="http://schemas.microsoft.com/office/drawing/2014/main" id="{308FD295-A67E-AF47-A824-420C6B9F40FB}"/>
            </a:ext>
          </a:extLst>
        </cdr:cNvPr>
        <cdr:cNvSpPr txBox="1"/>
      </cdr:nvSpPr>
      <cdr:spPr>
        <a:xfrm xmlns:a="http://schemas.openxmlformats.org/drawingml/2006/main">
          <a:off x="2483173" y="588935"/>
          <a:ext cx="452034" cy="204493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sk-SK" sz="900">
              <a:solidFill>
                <a:srgbClr val="3232FF"/>
              </a:solidFill>
              <a:latin typeface="Arial" panose="020B0604020202020204" pitchFamily="34" charset="0"/>
              <a:cs typeface="Arial" panose="020B0604020202020204" pitchFamily="34" charset="0"/>
            </a:rPr>
            <a:t>32%</a:t>
          </a: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787400</xdr:colOff>
      <xdr:row>135</xdr:row>
      <xdr:rowOff>114300</xdr:rowOff>
    </xdr:from>
    <xdr:to>
      <xdr:col>4</xdr:col>
      <xdr:colOff>520700</xdr:colOff>
      <xdr:row>155</xdr:row>
      <xdr:rowOff>63500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EA0608C-7AE2-9042-8D57-3E5BB8A188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162</xdr:row>
      <xdr:rowOff>88900</xdr:rowOff>
    </xdr:from>
    <xdr:to>
      <xdr:col>4</xdr:col>
      <xdr:colOff>292100</xdr:colOff>
      <xdr:row>184</xdr:row>
      <xdr:rowOff>127000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8B3D283-F78D-624C-851E-6B3F859AAD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188</xdr:row>
      <xdr:rowOff>0</xdr:rowOff>
    </xdr:from>
    <xdr:to>
      <xdr:col>2</xdr:col>
      <xdr:colOff>1562100</xdr:colOff>
      <xdr:row>202</xdr:row>
      <xdr:rowOff>76200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A8B59CB-1CC8-5243-B076-8655321935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206</xdr:row>
      <xdr:rowOff>0</xdr:rowOff>
    </xdr:from>
    <xdr:to>
      <xdr:col>2</xdr:col>
      <xdr:colOff>1562100</xdr:colOff>
      <xdr:row>220</xdr:row>
      <xdr:rowOff>76200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547DF13-7D83-EB40-81C0-E04307432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812800</xdr:colOff>
      <xdr:row>117</xdr:row>
      <xdr:rowOff>165100</xdr:rowOff>
    </xdr:from>
    <xdr:to>
      <xdr:col>4</xdr:col>
      <xdr:colOff>508000</xdr:colOff>
      <xdr:row>132</xdr:row>
      <xdr:rowOff>50800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37BFE297-DE74-8D49-A724-7F3A874F49E6}"/>
            </a:ext>
          </a:extLst>
        </xdr:cNvPr>
        <xdr:cNvGrpSpPr/>
      </xdr:nvGrpSpPr>
      <xdr:grpSpPr>
        <a:xfrm>
          <a:off x="812800" y="30099000"/>
          <a:ext cx="7137400" cy="2933700"/>
          <a:chOff x="812800" y="30556200"/>
          <a:chExt cx="7137400" cy="2933700"/>
        </a:xfrm>
      </xdr:grpSpPr>
      <xdr:graphicFrame macro="">
        <xdr:nvGraphicFramePr>
          <xdr:cNvPr id="2" name="Chart 1">
            <a:extLst>
              <a:ext uri="{FF2B5EF4-FFF2-40B4-BE49-F238E27FC236}">
                <a16:creationId xmlns:a16="http://schemas.microsoft.com/office/drawing/2014/main" id="{199364A8-B2AC-6A4D-AABA-674D661CF6C5}"/>
              </a:ext>
            </a:extLst>
          </xdr:cNvPr>
          <xdr:cNvGraphicFramePr>
            <a:graphicFrameLocks/>
          </xdr:cNvGraphicFramePr>
        </xdr:nvGraphicFramePr>
        <xdr:xfrm>
          <a:off x="812800" y="30556200"/>
          <a:ext cx="7137400" cy="29337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cxnSp macro="">
        <xdr:nvCxnSpPr>
          <xdr:cNvPr id="12" name="Straight Arrow Connector 11">
            <a:extLst>
              <a:ext uri="{FF2B5EF4-FFF2-40B4-BE49-F238E27FC236}">
                <a16:creationId xmlns:a16="http://schemas.microsoft.com/office/drawing/2014/main" id="{E48FAC76-F9AB-7B4A-8482-1205625B0016}"/>
              </a:ext>
            </a:extLst>
          </xdr:cNvPr>
          <xdr:cNvCxnSpPr/>
        </xdr:nvCxnSpPr>
        <xdr:spPr>
          <a:xfrm flipV="1">
            <a:off x="5499100" y="31013400"/>
            <a:ext cx="952500" cy="444500"/>
          </a:xfrm>
          <a:prstGeom prst="straightConnector1">
            <a:avLst/>
          </a:prstGeom>
          <a:ln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Straight Arrow Connector 12">
            <a:extLst>
              <a:ext uri="{FF2B5EF4-FFF2-40B4-BE49-F238E27FC236}">
                <a16:creationId xmlns:a16="http://schemas.microsoft.com/office/drawing/2014/main" id="{04170738-B5D1-5741-A499-FC5D0180E581}"/>
              </a:ext>
            </a:extLst>
          </xdr:cNvPr>
          <xdr:cNvCxnSpPr/>
        </xdr:nvCxnSpPr>
        <xdr:spPr>
          <a:xfrm>
            <a:off x="2959100" y="30645100"/>
            <a:ext cx="1244600" cy="279400"/>
          </a:xfrm>
          <a:prstGeom prst="straightConnector1">
            <a:avLst/>
          </a:prstGeom>
          <a:ln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406400</xdr:colOff>
      <xdr:row>100</xdr:row>
      <xdr:rowOff>50800</xdr:rowOff>
    </xdr:from>
    <xdr:to>
      <xdr:col>4</xdr:col>
      <xdr:colOff>101600</xdr:colOff>
      <xdr:row>114</xdr:row>
      <xdr:rowOff>127000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A07259D7-051D-D94F-922E-D4D075284C81}"/>
            </a:ext>
          </a:extLst>
        </xdr:cNvPr>
        <xdr:cNvGrpSpPr/>
      </xdr:nvGrpSpPr>
      <xdr:grpSpPr>
        <a:xfrm>
          <a:off x="406400" y="26530300"/>
          <a:ext cx="7137400" cy="2921000"/>
          <a:chOff x="495300" y="26797000"/>
          <a:chExt cx="7137400" cy="2921000"/>
        </a:xfrm>
      </xdr:grpSpPr>
      <xdr:graphicFrame macro="">
        <xdr:nvGraphicFramePr>
          <xdr:cNvPr id="10" name="Chart 9">
            <a:extLst>
              <a:ext uri="{FF2B5EF4-FFF2-40B4-BE49-F238E27FC236}">
                <a16:creationId xmlns:a16="http://schemas.microsoft.com/office/drawing/2014/main" id="{90BF75F9-4882-D84A-8D2A-1DD4E3CE732B}"/>
              </a:ext>
            </a:extLst>
          </xdr:cNvPr>
          <xdr:cNvGraphicFramePr>
            <a:graphicFrameLocks/>
          </xdr:cNvGraphicFramePr>
        </xdr:nvGraphicFramePr>
        <xdr:xfrm>
          <a:off x="495300" y="26797000"/>
          <a:ext cx="7137400" cy="2921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17E8E796-2DDA-C448-86F6-6EDF9DAFF627}"/>
              </a:ext>
            </a:extLst>
          </xdr:cNvPr>
          <xdr:cNvSpPr/>
        </xdr:nvSpPr>
        <xdr:spPr>
          <a:xfrm>
            <a:off x="4978400" y="26911300"/>
            <a:ext cx="635000" cy="419100"/>
          </a:xfrm>
          <a:prstGeom prst="rect">
            <a:avLst/>
          </a:prstGeom>
          <a:solidFill>
            <a:sysClr val="window" lastClr="FFFFFF"/>
          </a:solidFill>
          <a:ln>
            <a:noFill/>
          </a:ln>
        </xdr:spPr>
        <xdr:style>
          <a:lnRef idx="1">
            <a:schemeClr val="accent1"/>
          </a:lnRef>
          <a:fillRef idx="3">
            <a:schemeClr val="accent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l"/>
            <a:r>
              <a:rPr lang="en-GB" sz="1100" b="1">
                <a:solidFill>
                  <a:schemeClr val="tx1"/>
                </a:solidFill>
              </a:rPr>
              <a:t>+2,36%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812800</xdr:colOff>
      <xdr:row>62</xdr:row>
      <xdr:rowOff>165100</xdr:rowOff>
    </xdr:from>
    <xdr:to>
      <xdr:col>4</xdr:col>
      <xdr:colOff>508000</xdr:colOff>
      <xdr:row>77</xdr:row>
      <xdr:rowOff>50800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787400</xdr:colOff>
      <xdr:row>80</xdr:row>
      <xdr:rowOff>114300</xdr:rowOff>
    </xdr:from>
    <xdr:to>
      <xdr:col>4</xdr:col>
      <xdr:colOff>520700</xdr:colOff>
      <xdr:row>100</xdr:row>
      <xdr:rowOff>63500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107</xdr:row>
      <xdr:rowOff>0</xdr:rowOff>
    </xdr:from>
    <xdr:to>
      <xdr:col>2</xdr:col>
      <xdr:colOff>1562100</xdr:colOff>
      <xdr:row>121</xdr:row>
      <xdr:rowOff>76200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125</xdr:row>
      <xdr:rowOff>0</xdr:rowOff>
    </xdr:from>
    <xdr:to>
      <xdr:col>2</xdr:col>
      <xdr:colOff>1562100</xdr:colOff>
      <xdr:row>139</xdr:row>
      <xdr:rowOff>76200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43</xdr:row>
      <xdr:rowOff>0</xdr:rowOff>
    </xdr:from>
    <xdr:to>
      <xdr:col>4</xdr:col>
      <xdr:colOff>520700</xdr:colOff>
      <xdr:row>57</xdr:row>
      <xdr:rowOff>76200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825500" y="11391900"/>
          <a:ext cx="7137400" cy="3111500"/>
          <a:chOff x="825500" y="10807700"/>
          <a:chExt cx="7137400" cy="2743200"/>
        </a:xfrm>
      </xdr:grpSpPr>
      <xdr:graphicFrame macro="">
        <xdr:nvGraphicFramePr>
          <xdr:cNvPr id="7" name="Chart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GraphicFramePr>
            <a:graphicFrameLocks/>
          </xdr:cNvGraphicFramePr>
        </xdr:nvGraphicFramePr>
        <xdr:xfrm>
          <a:off x="825500" y="10807700"/>
          <a:ext cx="71374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/>
        </xdr:nvSpPr>
        <xdr:spPr>
          <a:xfrm>
            <a:off x="4267200" y="11404600"/>
            <a:ext cx="635000" cy="2667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>
                <a:solidFill>
                  <a:schemeClr val="bg1">
                    <a:lumMod val="50000"/>
                  </a:schemeClr>
                </a:solidFill>
              </a:rPr>
              <a:t>+ 7,</a:t>
            </a:r>
            <a:r>
              <a:rPr lang="en-US" sz="1100" baseline="0">
                <a:solidFill>
                  <a:schemeClr val="bg1">
                    <a:lumMod val="50000"/>
                  </a:schemeClr>
                </a:solidFill>
              </a:rPr>
              <a:t>7</a:t>
            </a:r>
            <a:r>
              <a:rPr lang="en-US" sz="1100">
                <a:solidFill>
                  <a:schemeClr val="bg1">
                    <a:lumMod val="50000"/>
                  </a:schemeClr>
                </a:solidFill>
              </a:rPr>
              <a:t>%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2730500" y="11696700"/>
            <a:ext cx="635000" cy="2667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>
                <a:solidFill>
                  <a:schemeClr val="bg1">
                    <a:lumMod val="50000"/>
                  </a:schemeClr>
                </a:solidFill>
              </a:rPr>
              <a:t>+ 7,3%</a:t>
            </a:r>
          </a:p>
        </xdr:txBody>
      </xdr:sp>
    </xdr:grpSp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0.72242</cdr:x>
      <cdr:y>0.15741</cdr:y>
    </cdr:from>
    <cdr:to>
      <cdr:x>0.81139</cdr:x>
      <cdr:y>0.25463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156200" y="431800"/>
          <a:ext cx="635000" cy="26670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>
              <a:solidFill>
                <a:schemeClr val="bg1">
                  <a:lumMod val="50000"/>
                </a:schemeClr>
              </a:solidFill>
            </a:rPr>
            <a:t>-</a:t>
          </a:r>
          <a:r>
            <a:rPr lang="en-US" sz="1100" baseline="0">
              <a:solidFill>
                <a:schemeClr val="bg1">
                  <a:lumMod val="50000"/>
                </a:schemeClr>
              </a:solidFill>
            </a:rPr>
            <a:t> 3,2 </a:t>
          </a:r>
          <a:r>
            <a:rPr lang="en-US" sz="1100">
              <a:solidFill>
                <a:schemeClr val="bg1">
                  <a:lumMod val="50000"/>
                </a:schemeClr>
              </a:solidFill>
            </a:rPr>
            <a:t>%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812800</xdr:colOff>
      <xdr:row>82</xdr:row>
      <xdr:rowOff>165100</xdr:rowOff>
    </xdr:from>
    <xdr:to>
      <xdr:col>4</xdr:col>
      <xdr:colOff>508000</xdr:colOff>
      <xdr:row>97</xdr:row>
      <xdr:rowOff>50800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787400</xdr:colOff>
      <xdr:row>100</xdr:row>
      <xdr:rowOff>114300</xdr:rowOff>
    </xdr:from>
    <xdr:to>
      <xdr:col>4</xdr:col>
      <xdr:colOff>520700</xdr:colOff>
      <xdr:row>120</xdr:row>
      <xdr:rowOff>63500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126</xdr:row>
      <xdr:rowOff>0</xdr:rowOff>
    </xdr:from>
    <xdr:to>
      <xdr:col>4</xdr:col>
      <xdr:colOff>342900</xdr:colOff>
      <xdr:row>147</xdr:row>
      <xdr:rowOff>152400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153</xdr:row>
      <xdr:rowOff>0</xdr:rowOff>
    </xdr:from>
    <xdr:to>
      <xdr:col>2</xdr:col>
      <xdr:colOff>1562100</xdr:colOff>
      <xdr:row>167</xdr:row>
      <xdr:rowOff>76200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171</xdr:row>
      <xdr:rowOff>0</xdr:rowOff>
    </xdr:from>
    <xdr:to>
      <xdr:col>2</xdr:col>
      <xdr:colOff>1562100</xdr:colOff>
      <xdr:row>185</xdr:row>
      <xdr:rowOff>76200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4</xdr:col>
      <xdr:colOff>520700</xdr:colOff>
      <xdr:row>77</xdr:row>
      <xdr:rowOff>76200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2451100</xdr:colOff>
      <xdr:row>67</xdr:row>
      <xdr:rowOff>63500</xdr:rowOff>
    </xdr:from>
    <xdr:to>
      <xdr:col>2</xdr:col>
      <xdr:colOff>76200</xdr:colOff>
      <xdr:row>68</xdr:row>
      <xdr:rowOff>139700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3276600" y="16713200"/>
          <a:ext cx="6350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>
                  <a:lumMod val="50000"/>
                </a:schemeClr>
              </a:solidFill>
            </a:rPr>
            <a:t>+ 8, 9%</a:t>
          </a:r>
        </a:p>
      </xdr:txBody>
    </xdr:sp>
    <xdr:clientData/>
  </xdr:twoCellAnchor>
  <xdr:twoCellAnchor>
    <xdr:from>
      <xdr:col>2</xdr:col>
      <xdr:colOff>1587500</xdr:colOff>
      <xdr:row>65</xdr:row>
      <xdr:rowOff>88900</xdr:rowOff>
    </xdr:from>
    <xdr:to>
      <xdr:col>3</xdr:col>
      <xdr:colOff>419100</xdr:colOff>
      <xdr:row>66</xdr:row>
      <xdr:rowOff>165100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5422900" y="16357600"/>
          <a:ext cx="6350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>
                  <a:lumMod val="50000"/>
                </a:schemeClr>
              </a:solidFill>
            </a:rPr>
            <a:t>+ 6,</a:t>
          </a:r>
          <a:r>
            <a:rPr lang="en-US" sz="1100" baseline="0">
              <a:solidFill>
                <a:schemeClr val="bg1">
                  <a:lumMod val="50000"/>
                </a:schemeClr>
              </a:solidFill>
            </a:rPr>
            <a:t> 7</a:t>
          </a:r>
          <a:r>
            <a:rPr lang="en-US" sz="1100">
              <a:solidFill>
                <a:schemeClr val="bg1">
                  <a:lumMod val="50000"/>
                </a:schemeClr>
              </a:solidFill>
            </a:rPr>
            <a:t>%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1193800</xdr:colOff>
      <xdr:row>0</xdr:row>
      <xdr:rowOff>0</xdr:rowOff>
    </xdr:from>
    <xdr:to>
      <xdr:col>18</xdr:col>
      <xdr:colOff>215900</xdr:colOff>
      <xdr:row>20</xdr:row>
      <xdr:rowOff>88900</xdr:rowOff>
    </xdr:to>
    <xdr:pic>
      <xdr:nvPicPr>
        <xdr:cNvPr id="3" name="Picture 2" descr="Screen Shot 2018-10-04 at 14.19.3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00" y="0"/>
          <a:ext cx="7137400" cy="5143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Desktop/IAB_SLOVAKIA/Objem%20trhu/2023/NAVIDENIE_Summary_AdEx_SK_2HY_2023.xlsx" TargetMode="External"/><Relationship Id="rId2" Type="http://schemas.openxmlformats.org/officeDocument/2006/relationships/externalLinkPath" Target="/Users/dasakarpelova/Desktop/IAB_SLOVAKIA/Objem%20trhu/2023/NAVIDENIE_Summary_AdEx_SK_2HY_2023.xlsx" TargetMode="External"/><Relationship Id="rId1" Type="http://schemas.openxmlformats.org/officeDocument/2006/relationships/externalLinkPath" Target="/Users/dasakarpelova/Desktop/IAB_SLOVAKIA/Objem%20trhu/2023/NAVIDENIE_Summary_AdEx_SK_2HY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HY_2023"/>
      <sheetName val="1HY_2023"/>
      <sheetName val="2HY_2022_zaokruhlovanie"/>
      <sheetName val="2HY_2022"/>
      <sheetName val="1HY_2022"/>
      <sheetName val="2HY_2021_JANO S"/>
      <sheetName val="2HY_2021"/>
      <sheetName val="1HY_2021"/>
      <sheetName val="2HY_2020_FINAL_desatinnemiesta"/>
      <sheetName val="2HY_2020_new"/>
      <sheetName val="2HY_2020"/>
      <sheetName val="1HY_2020"/>
      <sheetName val="1HY_2019"/>
      <sheetName val="grafy"/>
    </sheetNames>
    <sheetDataSet>
      <sheetData sheetId="0">
        <row r="163">
          <cell r="B163">
            <v>1425853.26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Dasa Karpelova" id="{1E67B7F0-CFA0-2F4C-89DD-0CBA0319F4B9}" userId="S::karpelova@iabslovakia.sk::47b3a726-630a-45a9-a943-dde58562af7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P47" dT="2022-08-23T15:57:04.77" personId="{1E67B7F0-CFA0-2F4C-89DD-0CBA0319F4B9}" id="{8F7B6284-A525-1B4B-B0EB-C66B3B05A748}">
    <text>Nie je reprezentatívne číslo nakoľko digitálnu audio reklamu sme začali monitorovať až v roku 2021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P47" dT="2022-08-23T15:57:04.77" personId="{1E67B7F0-CFA0-2F4C-89DD-0CBA0319F4B9}" id="{E76FD8A4-6978-CB47-B47E-6A58B8C29FC2}">
    <text>Nie je reprezentatívne číslo nakoľko digitálnu audio reklamu sme začali monitorovať až v roku 2021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N47" dT="2022-08-23T15:57:04.77" personId="{1E67B7F0-CFA0-2F4C-89DD-0CBA0319F4B9}" id="{5EB4E9AB-F092-2249-B368-FF3221DCF53F}">
    <text>Nie je reprezentatívne číslo nakoľko digitálnu audio reklamu sme začali monitorovať až v roku 2021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N47" dT="2022-08-23T15:57:04.77" personId="{1E67B7F0-CFA0-2F4C-89DD-0CBA0319F4B9}" id="{D050D008-BCBC-AD42-9402-13D65488428A}">
    <text>Nie je reprezentatívne číslo nakoľko digitálnu audio reklamu sme začali monitorovať až v roku 2021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L45" dT="2022-08-23T15:57:04.77" personId="{1E67B7F0-CFA0-2F4C-89DD-0CBA0319F4B9}" id="{BE51DEE3-3CC6-A046-9048-9F07E3DF3996}">
    <text>Nie je reprezentatívne číslo nakoľko digitálnu audio reklamu sme začali monitorovať až v roku 2021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L56" dT="2022-08-23T15:57:04.77" personId="{1E67B7F0-CFA0-2F4C-89DD-0CBA0319F4B9}" id="{82011B7F-83F0-A24D-8E53-EE0FF05565BF}">
    <text>Nie je reprezentatívne číslo nakoľko digitálnu audio reklamu sme začali monitorovať až v roku 2021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J56" dT="2022-08-23T15:57:04.77" personId="{1E67B7F0-CFA0-2F4C-89DD-0CBA0319F4B9}" id="{38FECC1D-3018-064A-8725-381185095311}">
    <text>Nie je reprezentatívne číslo nakoľko digitálnu audio reklamu sme začali monitorovať až v roku 2021</text>
  </threadedComment>
</ThreadedComments>
</file>

<file path=xl/threadedComments/threadedComment8.xml><?xml version="1.0" encoding="utf-8"?>
<ThreadedComments xmlns="http://schemas.microsoft.com/office/spreadsheetml/2018/threadedcomments" xmlns:x="http://schemas.openxmlformats.org/spreadsheetml/2006/main">
  <threadedComment ref="J56" dT="2022-08-23T15:57:04.77" personId="{1E67B7F0-CFA0-2F4C-89DD-0CBA0319F4B9}" id="{6A3FB5A6-827B-A543-9FC4-849433B75A16}">
    <text>Nie je reprezentatívne číslo nakoľko digitálnu audio reklamu sme začali monitorovať až v roku 2021</text>
  </threadedComment>
</ThreadedComments>
</file>

<file path=xl/threadedComments/threadedComment9.xml><?xml version="1.0" encoding="utf-8"?>
<ThreadedComments xmlns="http://schemas.microsoft.com/office/spreadsheetml/2018/threadedcomments" xmlns:x="http://schemas.openxmlformats.org/spreadsheetml/2006/main">
  <threadedComment ref="H56" dT="2022-08-23T15:57:04.77" personId="{1E67B7F0-CFA0-2F4C-89DD-0CBA0319F4B9}" id="{97F58B41-15E9-F54A-BEA8-D3AE275BA949}">
    <text>Nie je reprezentatívne číslo nakoľko digitálnu audio reklamu sme začali monitorovať až v roku 2021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hyperlink" Target="https://www.iabslovakia.sk/wp-content/uploads/2025/03/003_iab_vyd2024_2a4_ver3_preview.pdf" TargetMode="External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5.xml"/><Relationship Id="rId4" Type="http://schemas.microsoft.com/office/2017/10/relationships/threadedComment" Target="../threadedComments/threadedComment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hyperlink" Target="https://www.iabslovakia.sk/wp-content/uploads/2025/03/003_iab_vyd2024_2a4_ver3_preview.pdf" TargetMode="External"/><Relationship Id="rId5" Type="http://schemas.microsoft.com/office/2017/10/relationships/threadedComment" Target="../threadedComments/threadedComment4.xml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9.xml"/><Relationship Id="rId4" Type="http://schemas.microsoft.com/office/2017/10/relationships/threadedComment" Target="../threadedComments/threadedComment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hyperlink" Target="https://www.iabslovakia.sk/wp-content/uploads/2024/02/001_iab_vyd2024_2a4_ver2_preview.pdf" TargetMode="External"/><Relationship Id="rId1" Type="http://schemas.openxmlformats.org/officeDocument/2006/relationships/hyperlink" Target="https://www.iabslovakia.sk/slovenska-online-reklama-dosiahla-v-roku-2023-rast-8-percent/" TargetMode="External"/><Relationship Id="rId6" Type="http://schemas.microsoft.com/office/2017/10/relationships/threadedComment" Target="../threadedComments/threadedComment6.xml"/><Relationship Id="rId5" Type="http://schemas.openxmlformats.org/officeDocument/2006/relationships/comments" Target="../comments6.xml"/><Relationship Id="rId4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3.xml"/><Relationship Id="rId1" Type="http://schemas.openxmlformats.org/officeDocument/2006/relationships/hyperlink" Target="https://www.iabslovakia.sk/vydavky-do-slovenskej-online-reklamy-polrok-2023/" TargetMode="External"/><Relationship Id="rId5" Type="http://schemas.microsoft.com/office/2017/10/relationships/threadedComment" Target="../threadedComments/threadedComment7.xml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hyperlink" Target="https://www.iabslovakia.sk/wp-content/uploads/2023/02/001_iab_vyd2022_2a4_ver2_preview.pdf" TargetMode="External"/><Relationship Id="rId1" Type="http://schemas.openxmlformats.org/officeDocument/2006/relationships/hyperlink" Target="https://www.iabslovakia.sk/tlacove-centrum/investicie-do-slovenskej-online-reklamy-zaznamenali-3-medzirocny-rast/" TargetMode="External"/><Relationship Id="rId6" Type="http://schemas.microsoft.com/office/2017/10/relationships/threadedComment" Target="../threadedComments/threadedComment8.xml"/><Relationship Id="rId5" Type="http://schemas.openxmlformats.org/officeDocument/2006/relationships/comments" Target="../comments8.xml"/><Relationship Id="rId4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7.xml"/><Relationship Id="rId1" Type="http://schemas.openxmlformats.org/officeDocument/2006/relationships/hyperlink" Target="https://www.iabslovakia.sk/tlacove-centrum/na-slovensku-sa-v-prvom-polroku-2022-preinvestovalo-do-internetovej-reklamy-87-milionov-eur/" TargetMode="External"/><Relationship Id="rId5" Type="http://schemas.microsoft.com/office/2017/10/relationships/threadedComment" Target="../threadedComments/threadedComment9.xml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9.xml"/><Relationship Id="rId2" Type="http://schemas.openxmlformats.org/officeDocument/2006/relationships/hyperlink" Target="https://www.iabslovakia.sk/wp-content/uploads/2022/02/Infografika_vydavky_SKonline_trh_2021.pdf" TargetMode="External"/><Relationship Id="rId1" Type="http://schemas.openxmlformats.org/officeDocument/2006/relationships/hyperlink" Target="https://www.iabslovakia.sk/tlacove-centrum/v-roku-2021-zaznamenali-vydavky-do-internetovej-reklamy-extremny-rast-32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abslovakia.sk/tlacove-centrum/v-prvom-polroku-2021-vydavky-do-online-reklamy-na-slovenskom-trhu-rastli-o-28/" TargetMode="External"/><Relationship Id="rId1" Type="http://schemas.openxmlformats.org/officeDocument/2006/relationships/hyperlink" Target="https://www.iabslovakia.sk/wp-content/uploads/2021/09/Infografika_1HY_2021.pdf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abslovakia.sk/wp-content/uploads/2019/03/Infografika_Vydavky_Online__rok2018.pdf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8F618-BDE2-484F-9935-6E93FA1102F7}">
  <dimension ref="B2:AA131"/>
  <sheetViews>
    <sheetView showGridLines="0" tabSelected="1" zoomScale="125" workbookViewId="0">
      <selection activeCell="G12" sqref="G12"/>
    </sheetView>
  </sheetViews>
  <sheetFormatPr baseColWidth="10" defaultRowHeight="16" x14ac:dyDescent="0.2"/>
  <cols>
    <col min="1" max="1" width="10.83203125" style="194"/>
    <col min="2" max="2" width="39.5" style="194" customWidth="1"/>
    <col min="3" max="5" width="16.83203125" style="194" customWidth="1"/>
    <col min="6" max="6" width="19" style="194" customWidth="1"/>
    <col min="7" max="7" width="23.33203125" style="194" bestFit="1" customWidth="1"/>
    <col min="8" max="9" width="16.83203125" style="194" customWidth="1"/>
    <col min="10" max="10" width="19.1640625" style="194" customWidth="1"/>
    <col min="11" max="11" width="16.83203125" style="194" customWidth="1"/>
    <col min="12" max="12" width="20" style="194" customWidth="1"/>
    <col min="13" max="15" width="16.83203125" style="194" customWidth="1"/>
    <col min="16" max="16" width="20" style="363" customWidth="1"/>
    <col min="17" max="17" width="21.6640625" style="363" customWidth="1"/>
    <col min="18" max="18" width="16.83203125" style="363" customWidth="1"/>
    <col min="19" max="22" width="16.83203125" style="363" bestFit="1" customWidth="1"/>
    <col min="23" max="23" width="12.6640625" style="363" bestFit="1" customWidth="1"/>
    <col min="24" max="24" width="12.6640625" style="194" bestFit="1" customWidth="1"/>
    <col min="25" max="16384" width="10.83203125" style="194"/>
  </cols>
  <sheetData>
    <row r="2" spans="2:23" s="197" customFormat="1" ht="33" customHeight="1" x14ac:dyDescent="0.35">
      <c r="B2" s="279" t="s">
        <v>330</v>
      </c>
      <c r="P2" s="368"/>
      <c r="Q2" s="368"/>
      <c r="R2" s="368"/>
      <c r="S2" s="368"/>
      <c r="T2" s="368"/>
      <c r="U2" s="368"/>
      <c r="V2" s="368"/>
      <c r="W2" s="368"/>
    </row>
    <row r="4" spans="2:23" s="281" customFormat="1" ht="23" x14ac:dyDescent="0.25">
      <c r="B4" s="280" t="s">
        <v>331</v>
      </c>
      <c r="P4" s="369"/>
      <c r="Q4" s="369"/>
      <c r="R4" s="369"/>
      <c r="S4" s="369"/>
      <c r="T4" s="369"/>
      <c r="U4" s="369"/>
      <c r="V4" s="369"/>
      <c r="W4" s="369"/>
    </row>
    <row r="5" spans="2:23" ht="25" x14ac:dyDescent="0.25">
      <c r="B5" s="195"/>
    </row>
    <row r="6" spans="2:23" s="210" customFormat="1" ht="15" x14ac:dyDescent="0.2">
      <c r="B6" s="211" t="s">
        <v>229</v>
      </c>
      <c r="C6" s="212" t="s">
        <v>332</v>
      </c>
      <c r="D6" s="212" t="s">
        <v>316</v>
      </c>
      <c r="E6" s="212" t="s">
        <v>315</v>
      </c>
      <c r="F6" s="213" t="s">
        <v>247</v>
      </c>
      <c r="P6" s="370"/>
      <c r="Q6" s="370"/>
      <c r="R6" s="370"/>
      <c r="S6" s="370"/>
      <c r="T6" s="370"/>
      <c r="U6" s="370"/>
      <c r="V6" s="370"/>
      <c r="W6" s="370"/>
    </row>
    <row r="7" spans="2:23" s="210" customFormat="1" ht="14" x14ac:dyDescent="0.15">
      <c r="B7" s="214" t="s">
        <v>172</v>
      </c>
      <c r="C7" s="290">
        <v>41471277.736687697</v>
      </c>
      <c r="D7" s="241">
        <v>38532495</v>
      </c>
      <c r="E7" s="217">
        <f>C7/D7-1</f>
        <v>7.6267647259480542E-2</v>
      </c>
      <c r="F7" s="217">
        <f>C7/$C$15</f>
        <v>0.35049878632010534</v>
      </c>
      <c r="P7" s="370"/>
      <c r="Q7" s="370"/>
      <c r="R7" s="370"/>
      <c r="S7" s="370"/>
      <c r="T7" s="370"/>
      <c r="U7" s="370"/>
      <c r="V7" s="370"/>
      <c r="W7" s="370"/>
    </row>
    <row r="8" spans="2:23" s="210" customFormat="1" ht="14" x14ac:dyDescent="0.15">
      <c r="B8" s="218" t="s">
        <v>86</v>
      </c>
      <c r="C8" s="291">
        <v>24115371.830707759</v>
      </c>
      <c r="D8" s="321">
        <v>22967021</v>
      </c>
      <c r="E8" s="295">
        <f t="shared" ref="E8:E15" si="0">C8/D8-1</f>
        <v>4.9999990451863985E-2</v>
      </c>
      <c r="F8" s="222">
        <f t="shared" ref="F8:F15" si="1">C8/$C$15</f>
        <v>0.20381355529935063</v>
      </c>
      <c r="P8" s="370"/>
      <c r="Q8" s="370"/>
      <c r="R8" s="370"/>
      <c r="S8" s="370"/>
      <c r="T8" s="370"/>
      <c r="U8" s="370"/>
      <c r="V8" s="370"/>
      <c r="W8" s="370"/>
    </row>
    <row r="9" spans="2:23" s="210" customFormat="1" ht="14" x14ac:dyDescent="0.15">
      <c r="B9" s="214" t="s">
        <v>98</v>
      </c>
      <c r="C9" s="290">
        <v>26789193.281710848</v>
      </c>
      <c r="D9" s="241">
        <v>23967263</v>
      </c>
      <c r="E9" s="217">
        <f t="shared" si="0"/>
        <v>0.11774103207824971</v>
      </c>
      <c r="F9" s="217">
        <f t="shared" si="1"/>
        <v>0.22641163340448156</v>
      </c>
      <c r="P9" s="370"/>
      <c r="Q9" s="370"/>
      <c r="R9" s="370"/>
      <c r="S9" s="370"/>
      <c r="T9" s="370"/>
      <c r="U9" s="370"/>
      <c r="V9" s="370"/>
      <c r="W9" s="370"/>
    </row>
    <row r="10" spans="2:23" s="210" customFormat="1" ht="14" x14ac:dyDescent="0.15">
      <c r="B10" s="223" t="s">
        <v>87</v>
      </c>
      <c r="C10" s="292">
        <v>15379578</v>
      </c>
      <c r="D10" s="321">
        <v>15459402</v>
      </c>
      <c r="E10" s="222">
        <f t="shared" si="0"/>
        <v>-5.1634597509011559E-3</v>
      </c>
      <c r="F10" s="222">
        <f t="shared" si="1"/>
        <v>0.12998209163800734</v>
      </c>
      <c r="H10" s="224"/>
      <c r="P10" s="370"/>
      <c r="Q10" s="370"/>
      <c r="R10" s="370"/>
      <c r="S10" s="370"/>
      <c r="T10" s="370"/>
      <c r="U10" s="370"/>
      <c r="V10" s="370"/>
      <c r="W10" s="370"/>
    </row>
    <row r="11" spans="2:23" s="210" customFormat="1" ht="14" x14ac:dyDescent="0.15">
      <c r="B11" s="214" t="s">
        <v>89</v>
      </c>
      <c r="C11" s="290">
        <v>6688817.2000000002</v>
      </c>
      <c r="D11" s="241">
        <v>6794191</v>
      </c>
      <c r="E11" s="217">
        <f t="shared" si="0"/>
        <v>-1.5509396188596924E-2</v>
      </c>
      <c r="F11" s="217">
        <f t="shared" si="1"/>
        <v>5.6531229286023298E-2</v>
      </c>
      <c r="P11" s="370"/>
      <c r="Q11" s="370"/>
      <c r="R11" s="370"/>
      <c r="S11" s="370"/>
      <c r="T11" s="370"/>
      <c r="U11" s="370"/>
      <c r="V11" s="370"/>
      <c r="W11" s="370"/>
    </row>
    <row r="12" spans="2:23" s="210" customFormat="1" ht="14" x14ac:dyDescent="0.15">
      <c r="B12" s="225" t="s">
        <v>142</v>
      </c>
      <c r="C12" s="314">
        <v>3876507.5719999997</v>
      </c>
      <c r="D12" s="243">
        <v>3604738</v>
      </c>
      <c r="E12" s="228">
        <f t="shared" si="0"/>
        <v>7.5392323103648407E-2</v>
      </c>
      <c r="F12" s="228">
        <f t="shared" si="1"/>
        <v>3.2762704052031418E-2</v>
      </c>
      <c r="P12" s="370"/>
      <c r="Q12" s="370"/>
      <c r="R12" s="370"/>
      <c r="S12" s="370"/>
      <c r="T12" s="370"/>
      <c r="U12" s="370"/>
      <c r="V12" s="370"/>
      <c r="W12" s="370"/>
    </row>
    <row r="13" spans="2:23" s="210" customFormat="1" ht="14" x14ac:dyDescent="0.15">
      <c r="B13" s="229" t="s">
        <v>262</v>
      </c>
      <c r="C13" s="315">
        <v>1480668.6719999998</v>
      </c>
      <c r="D13" s="322">
        <v>1510886</v>
      </c>
      <c r="E13" s="317">
        <f t="shared" si="0"/>
        <v>-1.9999740549584977E-2</v>
      </c>
      <c r="F13" s="260">
        <f t="shared" si="1"/>
        <v>1.251402418255108E-2</v>
      </c>
      <c r="P13" s="370"/>
      <c r="Q13" s="370"/>
      <c r="R13" s="370"/>
      <c r="S13" s="370"/>
      <c r="T13" s="370"/>
      <c r="U13" s="370"/>
      <c r="V13" s="370"/>
      <c r="W13" s="370"/>
    </row>
    <row r="14" spans="2:23" s="210" customFormat="1" ht="14" x14ac:dyDescent="0.15">
      <c r="B14" s="229" t="s">
        <v>200</v>
      </c>
      <c r="C14" s="293">
        <v>1835487.5</v>
      </c>
      <c r="D14" s="270">
        <v>1552479</v>
      </c>
      <c r="E14" s="232">
        <f t="shared" si="0"/>
        <v>0.18229457532114757</v>
      </c>
      <c r="F14" s="232">
        <f t="shared" si="1"/>
        <v>1.5512812147733635E-2</v>
      </c>
      <c r="P14" s="370"/>
      <c r="Q14" s="370"/>
      <c r="R14" s="370"/>
      <c r="S14" s="370"/>
      <c r="T14" s="370"/>
      <c r="U14" s="370"/>
      <c r="V14" s="370"/>
      <c r="W14" s="370"/>
    </row>
    <row r="15" spans="2:23" s="210" customFormat="1" ht="14" x14ac:dyDescent="0.15">
      <c r="B15" s="233" t="s">
        <v>90</v>
      </c>
      <c r="C15" s="294">
        <v>118320745.62110636</v>
      </c>
      <c r="D15" s="234">
        <v>111325110</v>
      </c>
      <c r="E15" s="236">
        <f t="shared" si="0"/>
        <v>6.2839691971616762E-2</v>
      </c>
      <c r="F15" s="236">
        <f t="shared" si="1"/>
        <v>1</v>
      </c>
      <c r="P15" s="370"/>
      <c r="Q15" s="370"/>
      <c r="R15" s="370"/>
      <c r="S15" s="370"/>
      <c r="T15" s="370"/>
      <c r="U15" s="370"/>
      <c r="V15" s="370"/>
      <c r="W15" s="370"/>
    </row>
    <row r="17" spans="2:23" x14ac:dyDescent="0.2">
      <c r="B17" s="377"/>
      <c r="C17" s="377"/>
      <c r="D17" s="377"/>
      <c r="E17" s="377"/>
      <c r="F17" s="377"/>
    </row>
    <row r="18" spans="2:23" x14ac:dyDescent="0.2">
      <c r="B18" s="196"/>
    </row>
    <row r="19" spans="2:23" s="281" customFormat="1" ht="23" x14ac:dyDescent="0.25">
      <c r="B19" s="282" t="s">
        <v>333</v>
      </c>
      <c r="D19" s="283"/>
      <c r="P19" s="369"/>
      <c r="Q19" s="369"/>
      <c r="R19" s="369"/>
      <c r="S19" s="369"/>
      <c r="T19" s="369"/>
      <c r="U19" s="369"/>
      <c r="V19" s="369"/>
      <c r="W19" s="369"/>
    </row>
    <row r="20" spans="2:23" x14ac:dyDescent="0.2">
      <c r="B20" s="196"/>
    </row>
    <row r="21" spans="2:23" s="210" customFormat="1" ht="15" x14ac:dyDescent="0.2">
      <c r="B21" s="211" t="s">
        <v>234</v>
      </c>
      <c r="C21" s="212" t="s">
        <v>332</v>
      </c>
      <c r="D21" s="212" t="s">
        <v>316</v>
      </c>
      <c r="E21" s="212" t="s">
        <v>315</v>
      </c>
      <c r="F21" s="213" t="s">
        <v>230</v>
      </c>
      <c r="P21" s="370"/>
      <c r="Q21" s="370"/>
      <c r="R21" s="370"/>
      <c r="S21" s="370"/>
      <c r="T21" s="370"/>
      <c r="U21" s="370"/>
      <c r="V21" s="370"/>
      <c r="W21" s="370"/>
    </row>
    <row r="22" spans="2:23" s="210" customFormat="1" ht="14" x14ac:dyDescent="0.2">
      <c r="B22" s="214" t="s">
        <v>218</v>
      </c>
      <c r="C22" s="241">
        <f>(C7+C9)-C23</f>
        <v>15382566.945599958</v>
      </c>
      <c r="D22" s="241">
        <f>(D7+D9)-D23</f>
        <v>12982217.736765042</v>
      </c>
      <c r="E22" s="217">
        <f>C22/D22-1</f>
        <v>0.18489515870907303</v>
      </c>
      <c r="F22" s="242">
        <f>C22/$C$24</f>
        <v>0.22535102257723691</v>
      </c>
      <c r="P22" s="370"/>
      <c r="Q22" s="370"/>
      <c r="R22" s="370"/>
      <c r="S22" s="370"/>
      <c r="T22" s="370"/>
      <c r="U22" s="370"/>
      <c r="V22" s="370"/>
      <c r="W22" s="370"/>
    </row>
    <row r="23" spans="2:23" s="210" customFormat="1" ht="14" x14ac:dyDescent="0.2">
      <c r="B23" s="225" t="s">
        <v>95</v>
      </c>
      <c r="C23" s="243">
        <v>52877904.072798595</v>
      </c>
      <c r="D23" s="243">
        <v>49517540.263234958</v>
      </c>
      <c r="E23" s="228">
        <f>C23/D23-1</f>
        <v>6.786209071977245E-2</v>
      </c>
      <c r="F23" s="244">
        <f>C23/$C$24</f>
        <v>0.77464897742276306</v>
      </c>
      <c r="P23" s="370"/>
      <c r="Q23" s="370"/>
      <c r="R23" s="370"/>
      <c r="S23" s="370"/>
      <c r="T23" s="370"/>
      <c r="U23" s="370"/>
      <c r="V23" s="370"/>
      <c r="W23" s="370"/>
    </row>
    <row r="24" spans="2:23" s="210" customFormat="1" ht="14" x14ac:dyDescent="0.2">
      <c r="B24" s="233" t="s">
        <v>127</v>
      </c>
      <c r="C24" s="245">
        <f>SUM(C22:C23)</f>
        <v>68260471.018398553</v>
      </c>
      <c r="D24" s="245">
        <f>SUM(D22:D23)</f>
        <v>62499758</v>
      </c>
      <c r="E24" s="236">
        <f t="shared" ref="E24" si="2">C24/D24-1</f>
        <v>9.2171765183451715E-2</v>
      </c>
      <c r="F24" s="246">
        <f t="shared" ref="F23:F24" si="3">C24/$C$24</f>
        <v>1</v>
      </c>
      <c r="P24" s="370"/>
      <c r="Q24" s="370"/>
      <c r="R24" s="370"/>
      <c r="S24" s="370"/>
      <c r="T24" s="370"/>
      <c r="U24" s="370"/>
      <c r="V24" s="370"/>
      <c r="W24" s="370"/>
    </row>
    <row r="25" spans="2:23" x14ac:dyDescent="0.2">
      <c r="B25" s="196"/>
    </row>
    <row r="26" spans="2:23" x14ac:dyDescent="0.2">
      <c r="B26" s="377" t="s">
        <v>290</v>
      </c>
      <c r="C26" s="377"/>
      <c r="D26" s="377"/>
      <c r="E26" s="377"/>
      <c r="F26" s="377"/>
    </row>
    <row r="27" spans="2:23" x14ac:dyDescent="0.2">
      <c r="B27" s="377"/>
      <c r="C27" s="377"/>
      <c r="D27" s="377"/>
      <c r="E27" s="377"/>
      <c r="F27" s="377"/>
    </row>
    <row r="28" spans="2:23" x14ac:dyDescent="0.2">
      <c r="B28" s="377"/>
      <c r="C28" s="377"/>
      <c r="D28" s="377"/>
      <c r="E28" s="377"/>
      <c r="F28" s="377"/>
    </row>
    <row r="29" spans="2:23" ht="26" customHeight="1" x14ac:dyDescent="0.2">
      <c r="B29" s="377"/>
      <c r="C29" s="377"/>
      <c r="D29" s="377"/>
      <c r="E29" s="377"/>
      <c r="F29" s="377"/>
    </row>
    <row r="31" spans="2:23" s="281" customFormat="1" ht="23" x14ac:dyDescent="0.25">
      <c r="B31" s="282" t="s">
        <v>334</v>
      </c>
      <c r="D31" s="283"/>
      <c r="P31" s="369"/>
      <c r="Q31" s="369"/>
      <c r="R31" s="369"/>
      <c r="S31" s="369"/>
      <c r="T31" s="369"/>
      <c r="U31" s="369"/>
      <c r="V31" s="369"/>
      <c r="W31" s="369"/>
    </row>
    <row r="33" spans="2:25" s="210" customFormat="1" ht="15" x14ac:dyDescent="0.2">
      <c r="B33" s="211" t="s">
        <v>0</v>
      </c>
      <c r="C33" s="212" t="s">
        <v>332</v>
      </c>
      <c r="D33" s="212" t="s">
        <v>316</v>
      </c>
      <c r="E33" s="212" t="s">
        <v>315</v>
      </c>
      <c r="F33" s="213" t="s">
        <v>230</v>
      </c>
      <c r="P33" s="370"/>
      <c r="Q33" s="370"/>
      <c r="R33" s="370"/>
      <c r="S33" s="370"/>
      <c r="T33" s="370"/>
      <c r="U33" s="370"/>
      <c r="V33" s="370"/>
      <c r="W33" s="370"/>
    </row>
    <row r="34" spans="2:25" s="210" customFormat="1" ht="14" x14ac:dyDescent="0.2">
      <c r="B34" s="214" t="s">
        <v>217</v>
      </c>
      <c r="C34" s="241">
        <f>C7</f>
        <v>41471277.736687697</v>
      </c>
      <c r="D34" s="241">
        <f>D7</f>
        <v>38532495</v>
      </c>
      <c r="E34" s="217">
        <f>C34/D34-1</f>
        <v>7.6267647259480542E-2</v>
      </c>
      <c r="F34" s="242">
        <f>C34/C36</f>
        <v>0.60754455862910406</v>
      </c>
      <c r="P34" s="370"/>
      <c r="Q34" s="370"/>
      <c r="R34" s="370"/>
      <c r="S34" s="370"/>
      <c r="T34" s="370"/>
      <c r="U34" s="370"/>
      <c r="V34" s="370"/>
      <c r="W34" s="370"/>
    </row>
    <row r="35" spans="2:25" s="210" customFormat="1" ht="14" x14ac:dyDescent="0.2">
      <c r="B35" s="225" t="s">
        <v>98</v>
      </c>
      <c r="C35" s="243">
        <f>C9</f>
        <v>26789193.281710848</v>
      </c>
      <c r="D35" s="243">
        <f>D9</f>
        <v>23967263</v>
      </c>
      <c r="E35" s="228">
        <f>C35/D35-1</f>
        <v>0.11774103207824971</v>
      </c>
      <c r="F35" s="244">
        <f>C35/C36</f>
        <v>0.39245544137089583</v>
      </c>
      <c r="P35" s="370"/>
      <c r="Q35" s="370"/>
      <c r="R35" s="370"/>
      <c r="S35" s="370"/>
      <c r="T35" s="370"/>
      <c r="U35" s="370"/>
      <c r="V35" s="370"/>
      <c r="W35" s="370"/>
    </row>
    <row r="36" spans="2:25" s="210" customFormat="1" ht="14" x14ac:dyDescent="0.2">
      <c r="B36" s="233" t="s">
        <v>127</v>
      </c>
      <c r="C36" s="245">
        <f>SUM(C34:C35)</f>
        <v>68260471.018398553</v>
      </c>
      <c r="D36" s="245">
        <f>D7+D9</f>
        <v>62499758</v>
      </c>
      <c r="E36" s="236">
        <f t="shared" ref="E35:E36" si="4">C36/D36-1</f>
        <v>9.2171765183451715E-2</v>
      </c>
      <c r="F36" s="246">
        <f>SUM(F34:F35)</f>
        <v>0.99999999999999989</v>
      </c>
      <c r="P36" s="370"/>
      <c r="Q36" s="370"/>
      <c r="R36" s="370"/>
      <c r="S36" s="370"/>
      <c r="T36" s="370"/>
      <c r="U36" s="370"/>
      <c r="V36" s="370"/>
      <c r="W36" s="370"/>
    </row>
    <row r="39" spans="2:25" s="281" customFormat="1" ht="23" x14ac:dyDescent="0.25">
      <c r="B39" s="284" t="s">
        <v>252</v>
      </c>
      <c r="C39" s="285"/>
      <c r="D39" s="286"/>
      <c r="E39" s="285"/>
      <c r="P39" s="369"/>
      <c r="Q39" s="369"/>
      <c r="R39" s="369"/>
      <c r="S39" s="369"/>
      <c r="T39" s="369"/>
      <c r="U39" s="369"/>
      <c r="V39" s="369"/>
      <c r="W39" s="369"/>
    </row>
    <row r="41" spans="2:25" s="210" customFormat="1" ht="14" x14ac:dyDescent="0.2">
      <c r="B41" s="252" t="s">
        <v>134</v>
      </c>
      <c r="C41" s="254" t="s">
        <v>332</v>
      </c>
      <c r="D41" s="254" t="s">
        <v>316</v>
      </c>
      <c r="E41" s="254" t="s">
        <v>297</v>
      </c>
      <c r="F41" s="254" t="s">
        <v>278</v>
      </c>
      <c r="G41" s="254" t="s">
        <v>246</v>
      </c>
      <c r="H41" s="255" t="s">
        <v>211</v>
      </c>
      <c r="I41" s="255" t="s">
        <v>164</v>
      </c>
      <c r="J41" s="255" t="s">
        <v>141</v>
      </c>
      <c r="K41" s="255" t="s">
        <v>335</v>
      </c>
      <c r="L41" s="255" t="s">
        <v>320</v>
      </c>
      <c r="M41" s="255" t="s">
        <v>301</v>
      </c>
      <c r="N41" s="255" t="s">
        <v>282</v>
      </c>
      <c r="O41" s="300" t="s">
        <v>253</v>
      </c>
      <c r="P41" s="300" t="s">
        <v>236</v>
      </c>
      <c r="Q41" s="300" t="s">
        <v>192</v>
      </c>
      <c r="R41" s="254" t="s">
        <v>322</v>
      </c>
      <c r="S41" s="254" t="s">
        <v>321</v>
      </c>
      <c r="T41" s="254" t="s">
        <v>283</v>
      </c>
      <c r="U41" s="254" t="s">
        <v>254</v>
      </c>
      <c r="V41" s="255" t="s">
        <v>255</v>
      </c>
      <c r="W41" s="254" t="s">
        <v>256</v>
      </c>
      <c r="X41" s="254" t="s">
        <v>257</v>
      </c>
      <c r="Y41" s="370"/>
    </row>
    <row r="42" spans="2:25" s="210" customFormat="1" ht="18" customHeight="1" x14ac:dyDescent="0.2">
      <c r="B42" s="256" t="s">
        <v>172</v>
      </c>
      <c r="C42" s="270">
        <f t="shared" ref="C42:C47" si="5">C7</f>
        <v>41471277.736687697</v>
      </c>
      <c r="D42" s="270">
        <f t="shared" ref="D42:D47" si="6">D7</f>
        <v>38532495</v>
      </c>
      <c r="E42" s="269">
        <v>36371102.186880559</v>
      </c>
      <c r="F42" s="270">
        <v>32747701.059999999</v>
      </c>
      <c r="G42" s="257">
        <v>31331893</v>
      </c>
      <c r="H42" s="231">
        <v>30256737</v>
      </c>
      <c r="I42" s="231">
        <v>24053984.895999998</v>
      </c>
      <c r="J42" s="296">
        <v>26122051.694618609</v>
      </c>
      <c r="K42" s="261">
        <f>C42/D42-1</f>
        <v>7.6267647259480542E-2</v>
      </c>
      <c r="L42" s="261">
        <f>D42/E42-1</f>
        <v>5.9426101579596269E-2</v>
      </c>
      <c r="M42" s="261">
        <v>0.11064596932290915</v>
      </c>
      <c r="N42" s="261">
        <v>4.5187440797145539E-2</v>
      </c>
      <c r="O42" s="298">
        <v>3.5534433207387917E-2</v>
      </c>
      <c r="P42" s="298">
        <v>0.25786796369991372</v>
      </c>
      <c r="Q42" s="298">
        <v>-7.9169386187404767E-2</v>
      </c>
      <c r="R42" s="232">
        <f t="shared" ref="R42:R48" si="7">C42/$C$48</f>
        <v>0.3504987863201055</v>
      </c>
      <c r="S42" s="232">
        <f t="shared" ref="S42:S48" si="8">E42/$E$48</f>
        <v>0.34980096307226355</v>
      </c>
      <c r="T42" s="232">
        <v>0.35</v>
      </c>
      <c r="U42" s="232">
        <v>0.36057547591360944</v>
      </c>
      <c r="V42" s="276">
        <v>0.38449404156132444</v>
      </c>
      <c r="W42" s="232">
        <v>0.39079394071128731</v>
      </c>
      <c r="X42" s="232">
        <v>0.41066474587719309</v>
      </c>
      <c r="Y42" s="370"/>
    </row>
    <row r="43" spans="2:25" s="210" customFormat="1" ht="14" x14ac:dyDescent="0.2">
      <c r="B43" s="256" t="s">
        <v>86</v>
      </c>
      <c r="C43" s="270">
        <f t="shared" si="5"/>
        <v>24115371.830707759</v>
      </c>
      <c r="D43" s="270">
        <f t="shared" si="6"/>
        <v>22967021</v>
      </c>
      <c r="E43" s="269">
        <v>21070661.276284628</v>
      </c>
      <c r="F43" s="270">
        <v>19692207</v>
      </c>
      <c r="G43" s="257">
        <v>19306085</v>
      </c>
      <c r="H43" s="231">
        <v>17550986</v>
      </c>
      <c r="I43" s="231">
        <v>13500758.810000001</v>
      </c>
      <c r="J43" s="296">
        <v>14602861.782</v>
      </c>
      <c r="K43" s="261">
        <f t="shared" ref="K43:K48" si="9">C43/D43-1</f>
        <v>4.9999990451863985E-2</v>
      </c>
      <c r="L43" s="261">
        <f t="shared" ref="L43:L48" si="10">D43/E43-1</f>
        <v>9.0000009911874734E-2</v>
      </c>
      <c r="M43" s="261">
        <v>6.9999989147210728E-2</v>
      </c>
      <c r="N43" s="261">
        <v>2.0000015539142213E-2</v>
      </c>
      <c r="O43" s="298">
        <v>0.10000002279074227</v>
      </c>
      <c r="P43" s="298">
        <v>0.29999996644633042</v>
      </c>
      <c r="Q43" s="298">
        <v>-7.5471711535234132E-2</v>
      </c>
      <c r="R43" s="232">
        <f t="shared" si="7"/>
        <v>0.20381355529935069</v>
      </c>
      <c r="S43" s="232">
        <f t="shared" si="8"/>
        <v>0.20264817846714703</v>
      </c>
      <c r="T43" s="232">
        <v>0.21</v>
      </c>
      <c r="U43" s="232">
        <v>0.22217938721109498</v>
      </c>
      <c r="V43" s="276">
        <v>0.22303295760300337</v>
      </c>
      <c r="W43" s="232">
        <v>0.21934056917238243</v>
      </c>
      <c r="X43" s="232">
        <v>0.2295715739671482</v>
      </c>
      <c r="Y43" s="370"/>
    </row>
    <row r="44" spans="2:25" s="210" customFormat="1" ht="14" x14ac:dyDescent="0.2">
      <c r="B44" s="256" t="s">
        <v>98</v>
      </c>
      <c r="C44" s="270">
        <f t="shared" si="5"/>
        <v>26789193.281710848</v>
      </c>
      <c r="D44" s="270">
        <f t="shared" si="6"/>
        <v>23967263</v>
      </c>
      <c r="E44" s="269">
        <v>19855797.680304833</v>
      </c>
      <c r="F44" s="270">
        <v>18535146.255773414</v>
      </c>
      <c r="G44" s="257">
        <v>16715979</v>
      </c>
      <c r="H44" s="231">
        <v>16027187</v>
      </c>
      <c r="I44" s="231">
        <v>12287378.794</v>
      </c>
      <c r="J44" s="296">
        <v>10629730.093798114</v>
      </c>
      <c r="K44" s="261">
        <f t="shared" si="9"/>
        <v>0.11774103207824971</v>
      </c>
      <c r="L44" s="261">
        <f t="shared" si="10"/>
        <v>0.20706623757419584</v>
      </c>
      <c r="M44" s="261">
        <v>7.1251200627567624E-2</v>
      </c>
      <c r="N44" s="261">
        <v>0.10882804146699487</v>
      </c>
      <c r="O44" s="298">
        <v>4.2976474911037066E-2</v>
      </c>
      <c r="P44" s="298">
        <v>0.30436175759684159</v>
      </c>
      <c r="Q44" s="298">
        <v>0.15594457108266901</v>
      </c>
      <c r="R44" s="232">
        <f t="shared" si="7"/>
        <v>0.22641163340448164</v>
      </c>
      <c r="S44" s="232">
        <f t="shared" si="8"/>
        <v>0.19096416477705727</v>
      </c>
      <c r="T44" s="232">
        <v>0.2</v>
      </c>
      <c r="U44" s="232">
        <v>0.1923717817907428</v>
      </c>
      <c r="V44" s="276">
        <v>0.2036689516284958</v>
      </c>
      <c r="W44" s="232">
        <v>0.19962734659894438</v>
      </c>
      <c r="X44" s="232">
        <v>0.16710997507948575</v>
      </c>
      <c r="Y44" s="370"/>
    </row>
    <row r="45" spans="2:25" s="210" customFormat="1" ht="14" x14ac:dyDescent="0.2">
      <c r="B45" s="256" t="s">
        <v>87</v>
      </c>
      <c r="C45" s="270">
        <f t="shared" si="5"/>
        <v>15379578</v>
      </c>
      <c r="D45" s="270">
        <f t="shared" si="6"/>
        <v>15459402</v>
      </c>
      <c r="E45" s="269">
        <v>16516713.6</v>
      </c>
      <c r="F45" s="270">
        <v>13267413.5</v>
      </c>
      <c r="G45" s="257">
        <v>11706740</v>
      </c>
      <c r="H45" s="231">
        <v>9290618</v>
      </c>
      <c r="I45" s="231">
        <v>8272290.4000000004</v>
      </c>
      <c r="J45" s="296">
        <v>9130513.7880000025</v>
      </c>
      <c r="K45" s="261">
        <f t="shared" si="9"/>
        <v>-5.1634597509011559E-3</v>
      </c>
      <c r="L45" s="261">
        <f t="shared" si="10"/>
        <v>-6.4014647562817828E-2</v>
      </c>
      <c r="M45" s="261">
        <v>0.2449083312282383</v>
      </c>
      <c r="N45" s="261">
        <v>0.13331409939914951</v>
      </c>
      <c r="O45" s="298">
        <v>0.26006041793990464</v>
      </c>
      <c r="P45" s="298">
        <v>0.12310104587237403</v>
      </c>
      <c r="Q45" s="298">
        <v>-9.3995081539435699E-2</v>
      </c>
      <c r="R45" s="232">
        <f t="shared" si="7"/>
        <v>0.12998209163800736</v>
      </c>
      <c r="S45" s="232">
        <f t="shared" si="8"/>
        <v>0.15885035032435121</v>
      </c>
      <c r="T45" s="232">
        <v>0.14000000000000001</v>
      </c>
      <c r="U45" s="232">
        <v>0.1347241721684958</v>
      </c>
      <c r="V45" s="276">
        <v>0.11806254135805817</v>
      </c>
      <c r="W45" s="232">
        <v>0.13439606693449516</v>
      </c>
      <c r="X45" s="232">
        <v>0.14354079718974286</v>
      </c>
      <c r="Y45" s="370"/>
    </row>
    <row r="46" spans="2:25" s="210" customFormat="1" ht="14" x14ac:dyDescent="0.2">
      <c r="B46" s="256" t="s">
        <v>89</v>
      </c>
      <c r="C46" s="270">
        <f t="shared" si="5"/>
        <v>6688817.2000000002</v>
      </c>
      <c r="D46" s="270">
        <f t="shared" si="6"/>
        <v>6794191</v>
      </c>
      <c r="E46" s="269">
        <v>6634192.9500000002</v>
      </c>
      <c r="F46" s="270">
        <v>5613923.3624999998</v>
      </c>
      <c r="G46" s="257">
        <v>4568782</v>
      </c>
      <c r="H46" s="231">
        <v>4103694</v>
      </c>
      <c r="I46" s="231">
        <v>2599528.1</v>
      </c>
      <c r="J46" s="296">
        <v>2598781.8089999999</v>
      </c>
      <c r="K46" s="261">
        <f t="shared" si="9"/>
        <v>-1.5509396188596924E-2</v>
      </c>
      <c r="L46" s="261">
        <f t="shared" si="10"/>
        <v>2.4117183688484589E-2</v>
      </c>
      <c r="M46" s="261">
        <v>0.1817391370739434</v>
      </c>
      <c r="N46" s="261">
        <v>0.22875710911573366</v>
      </c>
      <c r="O46" s="298">
        <v>0.1133339864034697</v>
      </c>
      <c r="P46" s="298">
        <v>0.5786303675655593</v>
      </c>
      <c r="Q46" s="313">
        <v>2.8716954898477809E-4</v>
      </c>
      <c r="R46" s="232">
        <f t="shared" si="7"/>
        <v>5.6531229286023318E-2</v>
      </c>
      <c r="S46" s="232">
        <f t="shared" si="8"/>
        <v>6.380469503490338E-2</v>
      </c>
      <c r="T46" s="232">
        <v>0.06</v>
      </c>
      <c r="U46" s="232">
        <v>5.2578717283233808E-2</v>
      </c>
      <c r="V46" s="276">
        <v>5.2148580707528307E-2</v>
      </c>
      <c r="W46" s="232">
        <v>4.2233327849044204E-2</v>
      </c>
      <c r="X46" s="232">
        <v>4.0855445952705016E-2</v>
      </c>
      <c r="Y46" s="370"/>
    </row>
    <row r="47" spans="2:25" s="210" customFormat="1" ht="14" x14ac:dyDescent="0.2">
      <c r="B47" s="256" t="s">
        <v>3</v>
      </c>
      <c r="C47" s="270">
        <f t="shared" si="5"/>
        <v>3876507.5719999997</v>
      </c>
      <c r="D47" s="270">
        <f t="shared" si="6"/>
        <v>3604738</v>
      </c>
      <c r="E47" s="269">
        <v>3528096.2</v>
      </c>
      <c r="F47" s="270">
        <v>3231599</v>
      </c>
      <c r="G47" s="257">
        <v>3264653</v>
      </c>
      <c r="H47" s="231">
        <v>1463121</v>
      </c>
      <c r="I47" s="231">
        <v>837640</v>
      </c>
      <c r="J47" s="296">
        <v>525250.46200000378</v>
      </c>
      <c r="K47" s="261">
        <f t="shared" si="9"/>
        <v>7.5392323103648407E-2</v>
      </c>
      <c r="L47" s="261">
        <f t="shared" si="10"/>
        <v>2.1723273872180648E-2</v>
      </c>
      <c r="M47" s="261">
        <v>9.1749378558416472E-2</v>
      </c>
      <c r="N47" s="261">
        <v>-1.0124812652370752E-2</v>
      </c>
      <c r="O47" s="298">
        <v>1.231293925792877</v>
      </c>
      <c r="P47" s="298">
        <v>0.74671816054629669</v>
      </c>
      <c r="Q47" s="298">
        <v>0.59474395664595137</v>
      </c>
      <c r="R47" s="232">
        <f t="shared" si="7"/>
        <v>3.2762704052031431E-2</v>
      </c>
      <c r="S47" s="232">
        <f t="shared" si="8"/>
        <v>3.3931648324277558E-2</v>
      </c>
      <c r="T47" s="232">
        <v>0.04</v>
      </c>
      <c r="U47" s="232">
        <v>3.7570465632823166E-2</v>
      </c>
      <c r="V47" s="276">
        <v>1.8592927141589874E-2</v>
      </c>
      <c r="W47" s="232">
        <v>1.3608748733846496E-2</v>
      </c>
      <c r="X47" s="232">
        <v>8.2574619337250008E-3</v>
      </c>
      <c r="Y47" s="370"/>
    </row>
    <row r="48" spans="2:25" s="210" customFormat="1" ht="14" x14ac:dyDescent="0.2">
      <c r="B48" s="252" t="s">
        <v>90</v>
      </c>
      <c r="C48" s="355">
        <f>SUM(C42:C47)</f>
        <v>118320745.62110631</v>
      </c>
      <c r="D48" s="355">
        <f>SUM(D42:D47)</f>
        <v>111325110</v>
      </c>
      <c r="E48" s="327">
        <v>103976563.89347002</v>
      </c>
      <c r="F48" s="355">
        <v>93087990.17827341</v>
      </c>
      <c r="G48" s="262">
        <v>86894132</v>
      </c>
      <c r="H48" s="297">
        <v>78692343</v>
      </c>
      <c r="I48" s="297">
        <v>61551581</v>
      </c>
      <c r="J48" s="297">
        <v>63609189.629416734</v>
      </c>
      <c r="K48" s="266">
        <f t="shared" si="9"/>
        <v>6.2839691971616318E-2</v>
      </c>
      <c r="L48" s="266">
        <f t="shared" si="10"/>
        <v>7.0675023595307307E-2</v>
      </c>
      <c r="M48" s="266">
        <v>0.11697076813393248</v>
      </c>
      <c r="N48" s="266">
        <v>7.1280511534120627E-2</v>
      </c>
      <c r="O48" s="302">
        <v>0.10422601090934602</v>
      </c>
      <c r="P48" s="302">
        <v>0.27847801342422063</v>
      </c>
      <c r="Q48" s="302">
        <v>-3.234766299341707E-2</v>
      </c>
      <c r="R48" s="265">
        <f t="shared" si="7"/>
        <v>1</v>
      </c>
      <c r="S48" s="265">
        <f t="shared" si="8"/>
        <v>1</v>
      </c>
      <c r="T48" s="265">
        <v>1</v>
      </c>
      <c r="U48" s="265">
        <v>1</v>
      </c>
      <c r="V48" s="371">
        <v>1</v>
      </c>
      <c r="W48" s="265">
        <v>1</v>
      </c>
      <c r="X48" s="265">
        <v>1</v>
      </c>
      <c r="Y48" s="370"/>
    </row>
    <row r="49" spans="2:27" ht="20" x14ac:dyDescent="0.2">
      <c r="B49" s="198"/>
      <c r="C49" s="199"/>
      <c r="D49" s="200"/>
      <c r="E49" s="200"/>
      <c r="F49" s="201"/>
      <c r="G49" s="201"/>
      <c r="H49" s="202"/>
      <c r="I49" s="203"/>
      <c r="J49" s="203"/>
      <c r="K49" s="204"/>
      <c r="L49" s="205"/>
      <c r="M49" s="206"/>
      <c r="N49" s="206"/>
      <c r="O49" s="206"/>
      <c r="P49" s="202"/>
      <c r="Q49" s="202"/>
      <c r="R49" s="202"/>
    </row>
    <row r="50" spans="2:27" s="210" customFormat="1" ht="14" x14ac:dyDescent="0.2">
      <c r="B50" s="252" t="s">
        <v>259</v>
      </c>
      <c r="C50" s="254" t="s">
        <v>332</v>
      </c>
      <c r="D50" s="254" t="s">
        <v>316</v>
      </c>
      <c r="E50" s="254" t="s">
        <v>297</v>
      </c>
      <c r="F50" s="254" t="s">
        <v>278</v>
      </c>
      <c r="G50" s="254" t="s">
        <v>246</v>
      </c>
      <c r="H50" s="254" t="s">
        <v>211</v>
      </c>
      <c r="I50" s="254" t="s">
        <v>164</v>
      </c>
      <c r="J50" s="254" t="s">
        <v>141</v>
      </c>
      <c r="K50" s="254" t="s">
        <v>335</v>
      </c>
      <c r="L50" s="254" t="s">
        <v>320</v>
      </c>
      <c r="M50" s="254" t="s">
        <v>301</v>
      </c>
      <c r="N50" s="254" t="s">
        <v>282</v>
      </c>
      <c r="O50" s="300" t="s">
        <v>253</v>
      </c>
      <c r="P50" s="300" t="s">
        <v>236</v>
      </c>
      <c r="Q50" s="300" t="s">
        <v>192</v>
      </c>
      <c r="R50" s="254" t="s">
        <v>322</v>
      </c>
      <c r="S50" s="254" t="s">
        <v>321</v>
      </c>
      <c r="T50" s="254" t="s">
        <v>283</v>
      </c>
      <c r="U50" s="254" t="s">
        <v>254</v>
      </c>
      <c r="V50" s="255" t="s">
        <v>255</v>
      </c>
      <c r="W50" s="254" t="s">
        <v>256</v>
      </c>
      <c r="X50" s="254" t="s">
        <v>257</v>
      </c>
      <c r="Y50" s="370"/>
    </row>
    <row r="51" spans="2:27" s="210" customFormat="1" ht="14" x14ac:dyDescent="0.2">
      <c r="B51" s="256" t="s">
        <v>218</v>
      </c>
      <c r="C51" s="270">
        <f>C22</f>
        <v>15382566.945599958</v>
      </c>
      <c r="D51" s="270">
        <v>12982217.736765042</v>
      </c>
      <c r="E51" s="269">
        <v>11928120.25</v>
      </c>
      <c r="F51" s="269">
        <v>10928918.315773413</v>
      </c>
      <c r="G51" s="269">
        <v>8895012</v>
      </c>
      <c r="H51" s="269">
        <v>10406201</v>
      </c>
      <c r="I51" s="230">
        <v>8882048.4599999972</v>
      </c>
      <c r="J51" s="304">
        <v>9893204.7456346117</v>
      </c>
      <c r="K51" s="357">
        <f>C51/D51-1</f>
        <v>0.18489515870907303</v>
      </c>
      <c r="L51" s="357">
        <f>D51/E51-1</f>
        <v>8.837079646015833E-2</v>
      </c>
      <c r="M51" s="357">
        <v>9.1427340323741557E-2</v>
      </c>
      <c r="N51" s="357">
        <v>0.22865695018437449</v>
      </c>
      <c r="O51" s="298">
        <v>-0.14522004716226411</v>
      </c>
      <c r="P51" s="298">
        <v>0.17159921462531669</v>
      </c>
      <c r="Q51" s="298">
        <v>-0.10220715244782419</v>
      </c>
      <c r="R51" s="232">
        <f>C51/C53</f>
        <v>0.22535102257723691</v>
      </c>
      <c r="S51" s="232">
        <f>E51/E53</f>
        <v>0.21214259150292183</v>
      </c>
      <c r="T51" s="232">
        <v>0.21311059911472449</v>
      </c>
      <c r="U51" s="232">
        <v>0.18512811555941541</v>
      </c>
      <c r="V51" s="232">
        <v>0.22483402660500437</v>
      </c>
      <c r="W51" s="232">
        <v>0.24440603098347843</v>
      </c>
      <c r="X51" s="232">
        <v>0.26918979881276694</v>
      </c>
      <c r="Y51" s="370"/>
    </row>
    <row r="52" spans="2:27" s="210" customFormat="1" ht="14" x14ac:dyDescent="0.2">
      <c r="B52" s="256" t="s">
        <v>95</v>
      </c>
      <c r="C52" s="270">
        <f>C23</f>
        <v>52877904.072798595</v>
      </c>
      <c r="D52" s="270">
        <v>49517540.263234958</v>
      </c>
      <c r="E52" s="269">
        <v>44298779.617185391</v>
      </c>
      <c r="F52" s="269">
        <v>40353929</v>
      </c>
      <c r="G52" s="269">
        <v>39152860</v>
      </c>
      <c r="H52" s="269">
        <v>35877723</v>
      </c>
      <c r="I52" s="270">
        <v>27459315.23</v>
      </c>
      <c r="J52" s="304">
        <v>26858577.042782117</v>
      </c>
      <c r="K52" s="357">
        <f t="shared" ref="K52:K53" si="11">C52/D52-1</f>
        <v>6.786209071977245E-2</v>
      </c>
      <c r="L52" s="357">
        <f t="shared" ref="L52:L53" si="12">D52/E52-1</f>
        <v>0.1178082261215383</v>
      </c>
      <c r="M52" s="357">
        <v>9.7756295729850562E-2</v>
      </c>
      <c r="N52" s="357">
        <v>3.0676405248556637E-2</v>
      </c>
      <c r="O52" s="298">
        <v>9.1286088584830116E-2</v>
      </c>
      <c r="P52" s="298">
        <v>0.30657748379692573</v>
      </c>
      <c r="Q52" s="298">
        <v>2.2366716831684341E-2</v>
      </c>
      <c r="R52" s="232">
        <f>C52/C53</f>
        <v>0.77464897742276306</v>
      </c>
      <c r="S52" s="232">
        <f>E52/E53</f>
        <v>0.78785740849707819</v>
      </c>
      <c r="T52" s="232">
        <v>0.78688940088527548</v>
      </c>
      <c r="U52" s="232">
        <v>0.81487188444058456</v>
      </c>
      <c r="V52" s="232">
        <v>0.7751659733949956</v>
      </c>
      <c r="W52" s="232">
        <v>0.75559396901652154</v>
      </c>
      <c r="X52" s="232">
        <v>0.73081020118723306</v>
      </c>
      <c r="Y52" s="370"/>
    </row>
    <row r="53" spans="2:27" s="210" customFormat="1" ht="14" x14ac:dyDescent="0.2">
      <c r="B53" s="252" t="s">
        <v>90</v>
      </c>
      <c r="C53" s="355">
        <f>SUM(C51:C52)</f>
        <v>68260471.018398553</v>
      </c>
      <c r="D53" s="355">
        <f>SUM(D51:D52)</f>
        <v>62499758</v>
      </c>
      <c r="E53" s="327">
        <v>56226899.867185391</v>
      </c>
      <c r="F53" s="327">
        <v>51282847.315773413</v>
      </c>
      <c r="G53" s="262">
        <v>48047872</v>
      </c>
      <c r="H53" s="263">
        <v>46283924</v>
      </c>
      <c r="I53" s="263">
        <v>36341363.689999998</v>
      </c>
      <c r="J53" s="264">
        <v>36751781.788416728</v>
      </c>
      <c r="K53" s="376">
        <f t="shared" si="11"/>
        <v>9.2171765183451715E-2</v>
      </c>
      <c r="L53" s="376">
        <f t="shared" si="12"/>
        <v>0.11156329350598804</v>
      </c>
      <c r="M53" s="267">
        <v>9.6407528251484242E-2</v>
      </c>
      <c r="N53" s="267">
        <v>6.7328170449950653E-2</v>
      </c>
      <c r="O53" s="302">
        <v>3.811146176802116E-2</v>
      </c>
      <c r="P53" s="302">
        <v>0.27358798075967306</v>
      </c>
      <c r="Q53" s="302">
        <v>-1.1167297976994561E-2</v>
      </c>
      <c r="R53" s="265">
        <f>SUM(R51:R52)</f>
        <v>1</v>
      </c>
      <c r="S53" s="265">
        <f>SUM(S51:S52)</f>
        <v>1</v>
      </c>
      <c r="T53" s="265">
        <v>1</v>
      </c>
      <c r="U53" s="265">
        <v>1</v>
      </c>
      <c r="V53" s="371">
        <v>1</v>
      </c>
      <c r="W53" s="371">
        <v>1</v>
      </c>
      <c r="X53" s="265">
        <v>1</v>
      </c>
      <c r="Y53" s="370"/>
    </row>
    <row r="54" spans="2:27" x14ac:dyDescent="0.2">
      <c r="B54" s="271"/>
    </row>
    <row r="55" spans="2:27" x14ac:dyDescent="0.2">
      <c r="B55" s="271"/>
    </row>
    <row r="56" spans="2:27" x14ac:dyDescent="0.2">
      <c r="B56" s="252" t="s">
        <v>260</v>
      </c>
      <c r="C56" s="254" t="s">
        <v>332</v>
      </c>
      <c r="D56" s="254" t="s">
        <v>316</v>
      </c>
      <c r="E56" s="254" t="s">
        <v>297</v>
      </c>
      <c r="F56" s="254" t="s">
        <v>284</v>
      </c>
      <c r="G56" s="254" t="s">
        <v>246</v>
      </c>
      <c r="H56" s="254" t="s">
        <v>211</v>
      </c>
      <c r="I56" s="254" t="s">
        <v>164</v>
      </c>
      <c r="J56" s="254" t="s">
        <v>141</v>
      </c>
      <c r="K56" s="254" t="s">
        <v>335</v>
      </c>
      <c r="L56" s="254" t="s">
        <v>320</v>
      </c>
      <c r="M56" s="254" t="s">
        <v>301</v>
      </c>
      <c r="N56" s="254" t="s">
        <v>282</v>
      </c>
      <c r="O56" s="300" t="s">
        <v>253</v>
      </c>
      <c r="P56" s="300" t="s">
        <v>236</v>
      </c>
      <c r="Q56" s="300" t="s">
        <v>192</v>
      </c>
      <c r="R56" s="254" t="s">
        <v>322</v>
      </c>
      <c r="S56" s="254" t="s">
        <v>321</v>
      </c>
      <c r="T56" s="300" t="s">
        <v>283</v>
      </c>
      <c r="U56" s="300" t="s">
        <v>254</v>
      </c>
      <c r="V56" s="255" t="s">
        <v>255</v>
      </c>
      <c r="W56" s="254" t="s">
        <v>256</v>
      </c>
      <c r="X56" s="254" t="s">
        <v>257</v>
      </c>
      <c r="Y56" s="363"/>
      <c r="Z56" s="363"/>
      <c r="AA56" s="363"/>
    </row>
    <row r="57" spans="2:27" x14ac:dyDescent="0.2">
      <c r="B57" s="256" t="s">
        <v>217</v>
      </c>
      <c r="C57" s="270">
        <f>C34</f>
        <v>41471277.736687697</v>
      </c>
      <c r="D57" s="270">
        <v>38532495</v>
      </c>
      <c r="E57" s="269">
        <v>36371102.186880559</v>
      </c>
      <c r="F57" s="270">
        <v>32747701.059999999</v>
      </c>
      <c r="G57" s="269">
        <v>31331893</v>
      </c>
      <c r="H57" s="269">
        <v>30256737</v>
      </c>
      <c r="I57" s="230">
        <v>24053984.895999998</v>
      </c>
      <c r="J57" s="311">
        <v>26122051.694618609</v>
      </c>
      <c r="K57" s="357">
        <f>C57/D57-1</f>
        <v>7.6267647259480542E-2</v>
      </c>
      <c r="L57" s="357">
        <f>D57/E57-1</f>
        <v>5.9426101579596269E-2</v>
      </c>
      <c r="M57" s="357">
        <v>0.11064596932290915</v>
      </c>
      <c r="N57" s="357">
        <v>4.5187440797145539E-2</v>
      </c>
      <c r="O57" s="298">
        <v>3.5534433207387917E-2</v>
      </c>
      <c r="P57" s="298">
        <v>0.25786796369991372</v>
      </c>
      <c r="Q57" s="298">
        <v>-7.9169386187404767E-2</v>
      </c>
      <c r="R57" s="232">
        <v>0.61622848282836451</v>
      </c>
      <c r="S57" s="232">
        <f>E57/E59</f>
        <v>0.64686301881827768</v>
      </c>
      <c r="T57" s="298">
        <v>0.63857025836253767</v>
      </c>
      <c r="U57" s="298">
        <v>0.6520974123474188</v>
      </c>
      <c r="V57" s="232">
        <v>0.65372022043766209</v>
      </c>
      <c r="W57" s="232">
        <v>0.66188999128337334</v>
      </c>
      <c r="X57" s="232">
        <v>0.71076966676080033</v>
      </c>
      <c r="Y57" s="363"/>
      <c r="Z57" s="363"/>
      <c r="AA57" s="363"/>
    </row>
    <row r="58" spans="2:27" x14ac:dyDescent="0.2">
      <c r="B58" s="256" t="s">
        <v>98</v>
      </c>
      <c r="C58" s="270">
        <f>C35</f>
        <v>26789193.281710848</v>
      </c>
      <c r="D58" s="270">
        <v>23967263</v>
      </c>
      <c r="E58" s="269">
        <v>19855797.680304833</v>
      </c>
      <c r="F58" s="270">
        <v>18535146.255773414</v>
      </c>
      <c r="G58" s="269">
        <v>16715979</v>
      </c>
      <c r="H58" s="269">
        <v>16027187</v>
      </c>
      <c r="I58" s="230">
        <v>12287378.794</v>
      </c>
      <c r="J58" s="311">
        <v>10629730.093798114</v>
      </c>
      <c r="K58" s="357">
        <f t="shared" ref="K58:K59" si="13">C58/D58-1</f>
        <v>0.11774103207824971</v>
      </c>
      <c r="L58" s="357">
        <f t="shared" ref="L58:L59" si="14">D58/E58-1</f>
        <v>0.20706623757419584</v>
      </c>
      <c r="M58" s="357">
        <v>7.1251200627567624E-2</v>
      </c>
      <c r="N58" s="357">
        <v>0.10882804146699487</v>
      </c>
      <c r="O58" s="298">
        <v>4.2976474911037066E-2</v>
      </c>
      <c r="P58" s="298">
        <v>0.30436175759684159</v>
      </c>
      <c r="Q58" s="298">
        <v>0.15594457108266901</v>
      </c>
      <c r="R58" s="232">
        <v>0.38377151717163549</v>
      </c>
      <c r="S58" s="232">
        <f>E58/E59</f>
        <v>0.35313698118172232</v>
      </c>
      <c r="T58" s="298">
        <v>0.36142974163746233</v>
      </c>
      <c r="U58" s="298">
        <v>0.34790258765258114</v>
      </c>
      <c r="V58" s="232">
        <v>0.34627977956233791</v>
      </c>
      <c r="W58" s="232">
        <v>0.33811000871662666</v>
      </c>
      <c r="X58" s="232">
        <v>0.2892303332391995</v>
      </c>
      <c r="Y58" s="363"/>
      <c r="Z58" s="363"/>
      <c r="AA58" s="363"/>
    </row>
    <row r="59" spans="2:27" x14ac:dyDescent="0.2">
      <c r="B59" s="252" t="s">
        <v>90</v>
      </c>
      <c r="C59" s="355">
        <f>SUM(C57:C58)</f>
        <v>68260471.018398553</v>
      </c>
      <c r="D59" s="355">
        <f>SUM(D57:D58)</f>
        <v>62499758</v>
      </c>
      <c r="E59" s="327">
        <v>56226899.867185391</v>
      </c>
      <c r="F59" s="355">
        <v>51282847.315773413</v>
      </c>
      <c r="G59" s="262">
        <v>48047872</v>
      </c>
      <c r="H59" s="263">
        <v>46283924</v>
      </c>
      <c r="I59" s="263">
        <v>36341363.689999998</v>
      </c>
      <c r="J59" s="264">
        <v>36751781.788416721</v>
      </c>
      <c r="K59" s="376">
        <f t="shared" si="13"/>
        <v>9.2171765183451715E-2</v>
      </c>
      <c r="L59" s="376">
        <f t="shared" si="14"/>
        <v>0.11156329350598804</v>
      </c>
      <c r="M59" s="267">
        <v>9.6407528251484242E-2</v>
      </c>
      <c r="N59" s="267">
        <v>6.7328170449950653E-2</v>
      </c>
      <c r="O59" s="302">
        <v>3.811146176802116E-2</v>
      </c>
      <c r="P59" s="302">
        <v>0.27358798075967306</v>
      </c>
      <c r="Q59" s="302">
        <v>-1.1167297976994339E-2</v>
      </c>
      <c r="R59" s="265">
        <v>1</v>
      </c>
      <c r="S59" s="265">
        <f>SUM(S57:S58)</f>
        <v>1</v>
      </c>
      <c r="T59" s="302">
        <v>1</v>
      </c>
      <c r="U59" s="302">
        <v>1</v>
      </c>
      <c r="V59" s="371">
        <v>1</v>
      </c>
      <c r="W59" s="371">
        <v>1</v>
      </c>
      <c r="X59" s="265">
        <v>0.99999999999999978</v>
      </c>
      <c r="Y59" s="363"/>
      <c r="Z59" s="363"/>
      <c r="AA59" s="363"/>
    </row>
    <row r="60" spans="2:27" x14ac:dyDescent="0.2">
      <c r="B60" s="305"/>
      <c r="C60" s="306"/>
      <c r="D60" s="307"/>
      <c r="E60" s="307"/>
      <c r="F60" s="308"/>
      <c r="G60" s="309"/>
      <c r="H60" s="309"/>
      <c r="I60" s="309"/>
      <c r="J60" s="309"/>
      <c r="K60" s="310"/>
      <c r="L60" s="310"/>
      <c r="M60" s="309"/>
    </row>
    <row r="61" spans="2:27" x14ac:dyDescent="0.2">
      <c r="B61"/>
    </row>
    <row r="62" spans="2:27" x14ac:dyDescent="0.2">
      <c r="B62" s="289"/>
    </row>
    <row r="102" spans="7:8" x14ac:dyDescent="0.2">
      <c r="G102" s="256" t="s">
        <v>202</v>
      </c>
      <c r="H102" s="337">
        <f>E14</f>
        <v>0.18229457532114757</v>
      </c>
    </row>
    <row r="103" spans="7:8" x14ac:dyDescent="0.2">
      <c r="G103" s="229" t="s">
        <v>98</v>
      </c>
      <c r="H103" s="337">
        <f>E9</f>
        <v>0.11774103207824971</v>
      </c>
    </row>
    <row r="104" spans="7:8" x14ac:dyDescent="0.2">
      <c r="G104" s="256" t="s">
        <v>172</v>
      </c>
      <c r="H104" s="337">
        <f>E7</f>
        <v>7.6267647259480542E-2</v>
      </c>
    </row>
    <row r="105" spans="7:8" x14ac:dyDescent="0.2">
      <c r="G105" s="256" t="s">
        <v>86</v>
      </c>
      <c r="H105" s="337">
        <f>E8</f>
        <v>4.9999990451863985E-2</v>
      </c>
    </row>
    <row r="106" spans="7:8" x14ac:dyDescent="0.2">
      <c r="G106" s="256" t="s">
        <v>89</v>
      </c>
      <c r="H106" s="337">
        <f>E11</f>
        <v>-1.5509396188596924E-2</v>
      </c>
    </row>
    <row r="107" spans="7:8" x14ac:dyDescent="0.2">
      <c r="G107" s="229" t="s">
        <v>312</v>
      </c>
      <c r="H107" s="337">
        <f>E13</f>
        <v>-1.9999740549584977E-2</v>
      </c>
    </row>
    <row r="108" spans="7:8" x14ac:dyDescent="0.2">
      <c r="G108" s="256" t="s">
        <v>87</v>
      </c>
      <c r="H108" s="337">
        <f>E10</f>
        <v>-5.1634597509011559E-3</v>
      </c>
    </row>
    <row r="122" spans="6:7" x14ac:dyDescent="0.2">
      <c r="F122" s="363"/>
    </row>
    <row r="123" spans="6:7" x14ac:dyDescent="0.2">
      <c r="F123" s="363"/>
    </row>
    <row r="124" spans="6:7" x14ac:dyDescent="0.2">
      <c r="F124" s="363"/>
      <c r="G124" s="337"/>
    </row>
    <row r="125" spans="6:7" x14ac:dyDescent="0.2">
      <c r="F125" s="363"/>
      <c r="G125" s="337"/>
    </row>
    <row r="126" spans="6:7" x14ac:dyDescent="0.2">
      <c r="F126" s="363"/>
      <c r="G126" s="337"/>
    </row>
    <row r="127" spans="6:7" x14ac:dyDescent="0.2">
      <c r="F127" s="363"/>
      <c r="G127" s="337"/>
    </row>
    <row r="128" spans="6:7" x14ac:dyDescent="0.2">
      <c r="F128" s="363"/>
      <c r="G128" s="337"/>
    </row>
    <row r="129" spans="7:7" x14ac:dyDescent="0.2">
      <c r="G129" s="337"/>
    </row>
    <row r="130" spans="7:7" x14ac:dyDescent="0.2">
      <c r="G130" s="337"/>
    </row>
    <row r="131" spans="7:7" x14ac:dyDescent="0.2">
      <c r="G131" s="337"/>
    </row>
  </sheetData>
  <mergeCells count="2">
    <mergeCell ref="B17:F17"/>
    <mergeCell ref="B26:F29"/>
  </mergeCells>
  <pageMargins left="0.75000000000000011" right="0.75000000000000011" top="1" bottom="1" header="0.5" footer="0.5"/>
  <pageSetup orientation="landscape" horizontalDpi="4294967292" verticalDpi="4294967292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C6AAE-32F8-A547-A242-D8DBBCECA50F}">
  <dimension ref="B2:AA166"/>
  <sheetViews>
    <sheetView showGridLines="0" topLeftCell="A157" zoomScale="124" workbookViewId="0">
      <selection activeCell="E84" sqref="E84"/>
    </sheetView>
  </sheetViews>
  <sheetFormatPr baseColWidth="10" defaultRowHeight="16" x14ac:dyDescent="0.2"/>
  <cols>
    <col min="1" max="1" width="10.83203125" style="194"/>
    <col min="2" max="2" width="39.5" style="194" customWidth="1"/>
    <col min="3" max="5" width="16.83203125" style="194" customWidth="1"/>
    <col min="6" max="6" width="25.5" style="194" bestFit="1" customWidth="1"/>
    <col min="7" max="7" width="23.33203125" style="194" bestFit="1" customWidth="1"/>
    <col min="8" max="9" width="16.83203125" style="194" customWidth="1"/>
    <col min="10" max="10" width="19.1640625" style="194" customWidth="1"/>
    <col min="11" max="11" width="16.83203125" style="194" customWidth="1"/>
    <col min="12" max="12" width="20" style="194" customWidth="1"/>
    <col min="13" max="16" width="16.83203125" style="194" customWidth="1"/>
    <col min="17" max="18" width="15.33203125" style="194" customWidth="1"/>
    <col min="19" max="19" width="15.6640625" style="194" customWidth="1"/>
    <col min="20" max="22" width="12.6640625" style="194" bestFit="1" customWidth="1"/>
    <col min="23" max="16384" width="10.83203125" style="194"/>
  </cols>
  <sheetData>
    <row r="2" spans="2:8" s="197" customFormat="1" ht="33" customHeight="1" x14ac:dyDescent="0.35">
      <c r="B2" s="279" t="s">
        <v>323</v>
      </c>
    </row>
    <row r="4" spans="2:8" s="281" customFormat="1" ht="23" x14ac:dyDescent="0.25">
      <c r="B4" s="280" t="s">
        <v>324</v>
      </c>
    </row>
    <row r="5" spans="2:8" ht="25" x14ac:dyDescent="0.25">
      <c r="B5" s="195"/>
    </row>
    <row r="6" spans="2:8" s="210" customFormat="1" ht="15" x14ac:dyDescent="0.2">
      <c r="B6" s="211" t="s">
        <v>229</v>
      </c>
      <c r="C6" s="212" t="s">
        <v>316</v>
      </c>
      <c r="D6" s="212" t="s">
        <v>325</v>
      </c>
      <c r="E6" s="212" t="s">
        <v>90</v>
      </c>
      <c r="F6" s="213" t="s">
        <v>247</v>
      </c>
    </row>
    <row r="7" spans="2:8" s="210" customFormat="1" ht="14" x14ac:dyDescent="0.15">
      <c r="B7" s="214" t="s">
        <v>172</v>
      </c>
      <c r="C7" s="290">
        <v>38532495</v>
      </c>
      <c r="D7" s="241">
        <v>50093277.61545682</v>
      </c>
      <c r="E7" s="241">
        <f>C7+D7</f>
        <v>88625772.61545682</v>
      </c>
      <c r="F7" s="217">
        <f>E7/$E$15</f>
        <v>0.3506322194363668</v>
      </c>
    </row>
    <row r="8" spans="2:8" s="210" customFormat="1" ht="14" x14ac:dyDescent="0.15">
      <c r="B8" s="218" t="s">
        <v>86</v>
      </c>
      <c r="C8" s="291">
        <v>22967021</v>
      </c>
      <c r="D8" s="321">
        <v>28620386.86781295</v>
      </c>
      <c r="E8" s="323">
        <f t="shared" ref="E8:E14" si="0">C8+D8</f>
        <v>51587407.867812946</v>
      </c>
      <c r="F8" s="222">
        <f t="shared" ref="F8:F15" si="1">E8/$E$15</f>
        <v>0.2040964697046338</v>
      </c>
    </row>
    <row r="9" spans="2:8" s="210" customFormat="1" ht="14" x14ac:dyDescent="0.15">
      <c r="B9" s="214" t="s">
        <v>98</v>
      </c>
      <c r="C9" s="290">
        <v>23967263</v>
      </c>
      <c r="D9" s="241">
        <v>33063606.268185236</v>
      </c>
      <c r="E9" s="241">
        <f t="shared" si="0"/>
        <v>57030869.268185236</v>
      </c>
      <c r="F9" s="217">
        <f t="shared" si="1"/>
        <v>0.22563256350559038</v>
      </c>
    </row>
    <row r="10" spans="2:8" s="210" customFormat="1" ht="14" x14ac:dyDescent="0.15">
      <c r="B10" s="223" t="s">
        <v>87</v>
      </c>
      <c r="C10" s="292">
        <v>15459402</v>
      </c>
      <c r="D10" s="321">
        <v>15039022.800000001</v>
      </c>
      <c r="E10" s="321">
        <f t="shared" si="0"/>
        <v>30498424.800000001</v>
      </c>
      <c r="F10" s="222">
        <f t="shared" si="1"/>
        <v>0.12066163217935194</v>
      </c>
      <c r="H10" s="224"/>
    </row>
    <row r="11" spans="2:8" s="210" customFormat="1" ht="14" x14ac:dyDescent="0.15">
      <c r="B11" s="214" t="s">
        <v>89</v>
      </c>
      <c r="C11" s="290">
        <v>6794191</v>
      </c>
      <c r="D11" s="241">
        <v>9656119.1999999993</v>
      </c>
      <c r="E11" s="241">
        <f t="shared" si="0"/>
        <v>16450310.199999999</v>
      </c>
      <c r="F11" s="217">
        <f t="shared" si="1"/>
        <v>6.508274744040686E-2</v>
      </c>
    </row>
    <row r="12" spans="2:8" s="210" customFormat="1" ht="14" x14ac:dyDescent="0.15">
      <c r="B12" s="225" t="s">
        <v>142</v>
      </c>
      <c r="C12" s="314">
        <v>3604738</v>
      </c>
      <c r="D12" s="243">
        <v>4962399.7620000001</v>
      </c>
      <c r="E12" s="243">
        <f t="shared" si="0"/>
        <v>8567137.7620000001</v>
      </c>
      <c r="F12" s="228">
        <f t="shared" si="1"/>
        <v>3.3894367733650309E-2</v>
      </c>
    </row>
    <row r="13" spans="2:8" s="210" customFormat="1" ht="14" x14ac:dyDescent="0.15">
      <c r="B13" s="229" t="s">
        <v>262</v>
      </c>
      <c r="C13" s="315">
        <v>1510886</v>
      </c>
      <c r="D13" s="322">
        <v>2324648.2000000002</v>
      </c>
      <c r="E13" s="322">
        <f t="shared" si="0"/>
        <v>3835534.2</v>
      </c>
      <c r="F13" s="260">
        <f t="shared" si="1"/>
        <v>1.5174613767322334E-2</v>
      </c>
    </row>
    <row r="14" spans="2:8" s="210" customFormat="1" ht="14" x14ac:dyDescent="0.15">
      <c r="B14" s="229" t="s">
        <v>200</v>
      </c>
      <c r="C14" s="293">
        <v>1552479</v>
      </c>
      <c r="D14" s="270">
        <v>2270844</v>
      </c>
      <c r="E14" s="270">
        <f t="shared" si="0"/>
        <v>3823323</v>
      </c>
      <c r="F14" s="232">
        <f t="shared" si="1"/>
        <v>1.5126302310828078E-2</v>
      </c>
    </row>
    <row r="15" spans="2:8" s="210" customFormat="1" ht="14" x14ac:dyDescent="0.15">
      <c r="B15" s="233" t="s">
        <v>90</v>
      </c>
      <c r="C15" s="294">
        <f>SUM(C7:C12)</f>
        <v>111325110</v>
      </c>
      <c r="D15" s="234">
        <f>D7+D8+D9+D10+D11+D12</f>
        <v>141434812.513455</v>
      </c>
      <c r="E15" s="245">
        <f>SUM(E7:E12)</f>
        <v>252759922.51345497</v>
      </c>
      <c r="F15" s="236">
        <f t="shared" si="1"/>
        <v>1</v>
      </c>
    </row>
    <row r="17" spans="2:6" x14ac:dyDescent="0.2">
      <c r="B17" s="377" t="s">
        <v>261</v>
      </c>
      <c r="C17" s="377"/>
      <c r="D17" s="377"/>
      <c r="E17" s="377"/>
      <c r="F17" s="377"/>
    </row>
    <row r="18" spans="2:6" x14ac:dyDescent="0.2">
      <c r="B18" s="196"/>
    </row>
    <row r="19" spans="2:6" s="281" customFormat="1" ht="23" x14ac:dyDescent="0.25">
      <c r="B19" s="282" t="s">
        <v>326</v>
      </c>
      <c r="D19" s="283"/>
    </row>
    <row r="20" spans="2:6" x14ac:dyDescent="0.2">
      <c r="B20" s="196"/>
    </row>
    <row r="21" spans="2:6" s="210" customFormat="1" ht="15" x14ac:dyDescent="0.2">
      <c r="B21" s="211" t="s">
        <v>234</v>
      </c>
      <c r="C21" s="212" t="s">
        <v>316</v>
      </c>
      <c r="D21" s="212" t="s">
        <v>325</v>
      </c>
      <c r="E21" s="212" t="s">
        <v>90</v>
      </c>
      <c r="F21" s="213" t="s">
        <v>230</v>
      </c>
    </row>
    <row r="22" spans="2:6" s="210" customFormat="1" ht="14" x14ac:dyDescent="0.2">
      <c r="B22" s="214" t="s">
        <v>218</v>
      </c>
      <c r="C22" s="241">
        <v>12982217.736765042</v>
      </c>
      <c r="D22" s="241">
        <f>D24-D23</f>
        <v>18838263.013599999</v>
      </c>
      <c r="E22" s="241">
        <f>SUM(C22:D22)</f>
        <v>31820480.750365041</v>
      </c>
      <c r="F22" s="242">
        <f>E22/$E$24</f>
        <v>0.21846227085054495</v>
      </c>
    </row>
    <row r="23" spans="2:6" s="210" customFormat="1" ht="14" x14ac:dyDescent="0.2">
      <c r="B23" s="225" t="s">
        <v>95</v>
      </c>
      <c r="C23" s="243">
        <v>49517540.263234958</v>
      </c>
      <c r="D23" s="243">
        <v>64318620.870042048</v>
      </c>
      <c r="E23" s="243">
        <f t="shared" ref="E23:E24" si="2">SUM(C23:D23)</f>
        <v>113836161.133277</v>
      </c>
      <c r="F23" s="244">
        <f>E23/$E$24</f>
        <v>0.78153772914945496</v>
      </c>
    </row>
    <row r="24" spans="2:6" s="210" customFormat="1" ht="14" x14ac:dyDescent="0.2">
      <c r="B24" s="233" t="s">
        <v>127</v>
      </c>
      <c r="C24" s="245">
        <f>SUM(C22:C23)</f>
        <v>62499758</v>
      </c>
      <c r="D24" s="245">
        <f>D7+D9</f>
        <v>83156883.883642048</v>
      </c>
      <c r="E24" s="245">
        <f t="shared" si="2"/>
        <v>145656641.88364205</v>
      </c>
      <c r="F24" s="246">
        <f t="shared" ref="F24" si="3">E24/$E$24</f>
        <v>1</v>
      </c>
    </row>
    <row r="25" spans="2:6" x14ac:dyDescent="0.2">
      <c r="B25" s="196"/>
    </row>
    <row r="26" spans="2:6" x14ac:dyDescent="0.2">
      <c r="B26" s="377" t="s">
        <v>290</v>
      </c>
      <c r="C26" s="377"/>
      <c r="D26" s="377"/>
      <c r="E26" s="377"/>
      <c r="F26" s="377"/>
    </row>
    <row r="27" spans="2:6" x14ac:dyDescent="0.2">
      <c r="B27" s="377"/>
      <c r="C27" s="377"/>
      <c r="D27" s="377"/>
      <c r="E27" s="377"/>
      <c r="F27" s="377"/>
    </row>
    <row r="28" spans="2:6" x14ac:dyDescent="0.2">
      <c r="B28" s="377"/>
      <c r="C28" s="377"/>
      <c r="D28" s="377"/>
      <c r="E28" s="377"/>
      <c r="F28" s="377"/>
    </row>
    <row r="29" spans="2:6" ht="26" customHeight="1" x14ac:dyDescent="0.2">
      <c r="B29" s="377"/>
      <c r="C29" s="377"/>
      <c r="D29" s="377"/>
      <c r="E29" s="377"/>
      <c r="F29" s="377"/>
    </row>
    <row r="31" spans="2:6" s="281" customFormat="1" ht="23" x14ac:dyDescent="0.25">
      <c r="B31" s="282" t="s">
        <v>327</v>
      </c>
      <c r="D31" s="283"/>
    </row>
    <row r="33" spans="2:27" s="210" customFormat="1" ht="15" x14ac:dyDescent="0.2">
      <c r="B33" s="211" t="s">
        <v>0</v>
      </c>
      <c r="C33" s="212" t="s">
        <v>316</v>
      </c>
      <c r="D33" s="212" t="s">
        <v>325</v>
      </c>
      <c r="E33" s="212" t="s">
        <v>90</v>
      </c>
      <c r="F33" s="213" t="s">
        <v>230</v>
      </c>
    </row>
    <row r="34" spans="2:27" s="210" customFormat="1" ht="14" x14ac:dyDescent="0.2">
      <c r="B34" s="214" t="s">
        <v>217</v>
      </c>
      <c r="C34" s="241">
        <v>38532495</v>
      </c>
      <c r="D34" s="247">
        <f>D7</f>
        <v>50093277.61545682</v>
      </c>
      <c r="E34" s="241">
        <f>SUM(C34:D34)</f>
        <v>88625772.61545682</v>
      </c>
      <c r="F34" s="242">
        <f>E34/$E$24</f>
        <v>0.60845678898910494</v>
      </c>
    </row>
    <row r="35" spans="2:27" s="210" customFormat="1" ht="14" x14ac:dyDescent="0.2">
      <c r="B35" s="225" t="s">
        <v>98</v>
      </c>
      <c r="C35" s="243">
        <v>23967263</v>
      </c>
      <c r="D35" s="249">
        <f>D9</f>
        <v>33063606.268185236</v>
      </c>
      <c r="E35" s="243">
        <f t="shared" ref="E35:E36" si="4">SUM(C35:D35)</f>
        <v>57030869.268185236</v>
      </c>
      <c r="F35" s="244">
        <f t="shared" ref="F35:F36" si="5">E35/$E$24</f>
        <v>0.39154321101089506</v>
      </c>
    </row>
    <row r="36" spans="2:27" s="210" customFormat="1" ht="14" x14ac:dyDescent="0.2">
      <c r="B36" s="233" t="s">
        <v>127</v>
      </c>
      <c r="C36" s="245">
        <f>C7+C9</f>
        <v>62499758</v>
      </c>
      <c r="D36" s="245">
        <f>SUM(D34:D35)</f>
        <v>83156883.883642048</v>
      </c>
      <c r="E36" s="245">
        <f t="shared" si="4"/>
        <v>145656641.88364205</v>
      </c>
      <c r="F36" s="246">
        <f t="shared" si="5"/>
        <v>1</v>
      </c>
    </row>
    <row r="39" spans="2:27" s="281" customFormat="1" ht="23" x14ac:dyDescent="0.25">
      <c r="B39" s="284" t="s">
        <v>309</v>
      </c>
      <c r="C39" s="285"/>
      <c r="D39" s="286"/>
      <c r="E39" s="285"/>
    </row>
    <row r="41" spans="2:27" s="210" customFormat="1" ht="14" x14ac:dyDescent="0.2">
      <c r="B41" s="252" t="s">
        <v>134</v>
      </c>
      <c r="C41" s="252">
        <v>2025</v>
      </c>
      <c r="D41" s="252">
        <v>2024</v>
      </c>
      <c r="E41" s="300" t="s">
        <v>320</v>
      </c>
      <c r="F41" s="252">
        <v>2023</v>
      </c>
      <c r="G41" s="252">
        <v>2022</v>
      </c>
      <c r="H41" s="254">
        <v>2021</v>
      </c>
      <c r="I41" s="255">
        <v>2020</v>
      </c>
      <c r="J41" s="255">
        <v>2019</v>
      </c>
      <c r="K41" s="255">
        <v>2018</v>
      </c>
      <c r="L41" s="300">
        <v>2017</v>
      </c>
      <c r="M41" s="300" t="s">
        <v>301</v>
      </c>
      <c r="N41" s="300" t="s">
        <v>282</v>
      </c>
      <c r="O41" s="300" t="s">
        <v>253</v>
      </c>
      <c r="P41" s="300" t="s">
        <v>236</v>
      </c>
      <c r="Q41" s="300" t="s">
        <v>192</v>
      </c>
      <c r="R41" s="300" t="s">
        <v>151</v>
      </c>
      <c r="S41" s="301" t="s">
        <v>155</v>
      </c>
      <c r="T41" s="301" t="s">
        <v>310</v>
      </c>
      <c r="U41" s="301" t="s">
        <v>293</v>
      </c>
      <c r="V41" s="301" t="s">
        <v>272</v>
      </c>
      <c r="W41" s="300" t="s">
        <v>237</v>
      </c>
      <c r="X41" s="300" t="s">
        <v>193</v>
      </c>
      <c r="Y41" s="300" t="s">
        <v>152</v>
      </c>
      <c r="Z41" s="300" t="s">
        <v>133</v>
      </c>
      <c r="AA41" s="300" t="s">
        <v>132</v>
      </c>
    </row>
    <row r="42" spans="2:27" s="210" customFormat="1" ht="18" customHeight="1" x14ac:dyDescent="0.2">
      <c r="B42" s="256" t="s">
        <v>172</v>
      </c>
      <c r="C42" s="372">
        <f t="shared" ref="C42:C47" si="6">E7</f>
        <v>88625772.61545682</v>
      </c>
      <c r="D42" s="372">
        <v>82761556.186880559</v>
      </c>
      <c r="E42" s="373">
        <f t="shared" ref="E42:E50" si="7">C42/D42-1</f>
        <v>7.0856768513807511E-2</v>
      </c>
      <c r="F42" s="269">
        <f>Výdavky_2023_full_year!C51</f>
        <v>72079678.060000002</v>
      </c>
      <c r="G42" s="269">
        <f>Výdavky_2022_full_year!C51</f>
        <v>68209725</v>
      </c>
      <c r="H42" s="257">
        <v>69962777</v>
      </c>
      <c r="I42" s="258">
        <v>55211440.0437392</v>
      </c>
      <c r="J42" s="258">
        <v>55741283</v>
      </c>
      <c r="K42" s="258">
        <v>54536270.3022644</v>
      </c>
      <c r="L42" s="324">
        <v>53440907.902698338</v>
      </c>
      <c r="M42" s="298">
        <f t="shared" ref="M42:M50" si="8">D42/F42-1</f>
        <v>0.14819541949103643</v>
      </c>
      <c r="N42" s="298">
        <f>F42/G42-1</f>
        <v>5.6736089465248662E-2</v>
      </c>
      <c r="O42" s="298">
        <f>G42/H42-1</f>
        <v>-2.5056924198420538E-2</v>
      </c>
      <c r="P42" s="298">
        <v>0.26717899305967396</v>
      </c>
      <c r="Q42" s="298">
        <v>-9.5053957810909973E-3</v>
      </c>
      <c r="R42" s="298">
        <v>2.2095619870168726E-2</v>
      </c>
      <c r="S42" s="299">
        <v>2.0496702667559985E-2</v>
      </c>
      <c r="T42" s="299">
        <f t="shared" ref="T42:T50" si="9">D42/$D$50</f>
        <v>0.35473993071888782</v>
      </c>
      <c r="U42" s="299">
        <f t="shared" ref="U42:U50" si="10">F42/$F$50</f>
        <v>0.35207283906336118</v>
      </c>
      <c r="V42" s="299">
        <f t="shared" ref="V42:V49" si="11">G42/$G$50</f>
        <v>0.36082364611040091</v>
      </c>
      <c r="W42" s="298">
        <v>0.37936396289078439</v>
      </c>
      <c r="X42" s="298">
        <v>0.39418876640361156</v>
      </c>
      <c r="Y42" s="326">
        <v>0.4073639877008432</v>
      </c>
      <c r="Z42" s="326">
        <v>0.42534798497419579</v>
      </c>
      <c r="AA42" s="326">
        <v>0.45377397019714444</v>
      </c>
    </row>
    <row r="43" spans="2:27" s="210" customFormat="1" ht="14" x14ac:dyDescent="0.2">
      <c r="B43" s="256" t="s">
        <v>86</v>
      </c>
      <c r="C43" s="372">
        <f t="shared" si="6"/>
        <v>51587407.867812946</v>
      </c>
      <c r="D43" s="372">
        <v>46398437.265499629</v>
      </c>
      <c r="E43" s="373">
        <f t="shared" si="7"/>
        <v>0.11183502954250724</v>
      </c>
      <c r="F43" s="269">
        <f>Výdavky_2023_full_year!C52</f>
        <v>42510023</v>
      </c>
      <c r="G43" s="269">
        <f>Výdavky_2022_full_year!C52</f>
        <v>41037339</v>
      </c>
      <c r="H43" s="257">
        <v>40187709</v>
      </c>
      <c r="I43" s="258">
        <v>30268701.685451999</v>
      </c>
      <c r="J43" s="258">
        <v>30128735</v>
      </c>
      <c r="K43" s="258">
        <v>29023726.363768801</v>
      </c>
      <c r="L43" s="324">
        <v>26786328.863212992</v>
      </c>
      <c r="M43" s="298">
        <f t="shared" si="8"/>
        <v>9.1470528385732219E-2</v>
      </c>
      <c r="N43" s="298">
        <f t="shared" ref="N43:O50" si="12">F43/G43-1</f>
        <v>3.5886439907811818E-2</v>
      </c>
      <c r="O43" s="298">
        <f t="shared" si="12"/>
        <v>2.1141538573398178E-2</v>
      </c>
      <c r="P43" s="298">
        <v>0.32769847275330477</v>
      </c>
      <c r="Q43" s="298">
        <v>4.6456210475480653E-3</v>
      </c>
      <c r="R43" s="298">
        <v>3.8072596963655725E-2</v>
      </c>
      <c r="S43" s="299">
        <v>8.352759021145828E-2</v>
      </c>
      <c r="T43" s="299">
        <f t="shared" si="9"/>
        <v>0.19887710163232958</v>
      </c>
      <c r="U43" s="299">
        <f t="shared" si="10"/>
        <v>0.20764000185739426</v>
      </c>
      <c r="V43" s="299">
        <f t="shared" si="11"/>
        <v>0.2170840343462542</v>
      </c>
      <c r="W43" s="298">
        <v>0.21791257007625131</v>
      </c>
      <c r="X43" s="298">
        <v>0.21610706347407152</v>
      </c>
      <c r="Y43" s="326">
        <v>0.22018441222427487</v>
      </c>
      <c r="Z43" s="326">
        <v>0.22636647971797436</v>
      </c>
      <c r="AA43" s="326">
        <v>0.22744633787654633</v>
      </c>
    </row>
    <row r="44" spans="2:27" s="210" customFormat="1" ht="14" x14ac:dyDescent="0.2">
      <c r="B44" s="256" t="s">
        <v>98</v>
      </c>
      <c r="C44" s="372">
        <f t="shared" si="6"/>
        <v>57030869.268185236</v>
      </c>
      <c r="D44" s="372">
        <v>49495937.680304833</v>
      </c>
      <c r="E44" s="373">
        <f t="shared" si="7"/>
        <v>0.15223333350200696</v>
      </c>
      <c r="F44" s="269">
        <f>Výdavky_2023_full_year!C53</f>
        <v>42706170.25577341</v>
      </c>
      <c r="G44" s="269">
        <f>Výdavky_2022_full_year!C53</f>
        <v>39393836</v>
      </c>
      <c r="H44" s="257">
        <v>39759061</v>
      </c>
      <c r="I44" s="258">
        <v>28887354</v>
      </c>
      <c r="J44" s="258">
        <v>25175706</v>
      </c>
      <c r="K44" s="258">
        <v>22225423.894006908</v>
      </c>
      <c r="L44" s="324">
        <v>19625070.356187958</v>
      </c>
      <c r="M44" s="298">
        <f t="shared" si="8"/>
        <v>0.15898797255446984</v>
      </c>
      <c r="N44" s="298">
        <f t="shared" si="12"/>
        <v>8.4082551792453275E-2</v>
      </c>
      <c r="O44" s="298">
        <f t="shared" si="12"/>
        <v>-9.1859563785975373E-3</v>
      </c>
      <c r="P44" s="298">
        <v>0.37634831490623899</v>
      </c>
      <c r="Q44" s="298">
        <v>0.14742974834548828</v>
      </c>
      <c r="R44" s="298">
        <v>0.13274356970931089</v>
      </c>
      <c r="S44" s="299">
        <v>0.13250161607696032</v>
      </c>
      <c r="T44" s="299">
        <f t="shared" si="9"/>
        <v>0.21215388294451942</v>
      </c>
      <c r="U44" s="299">
        <f t="shared" si="10"/>
        <v>0.20859808218007755</v>
      </c>
      <c r="V44" s="299">
        <f t="shared" si="11"/>
        <v>0.20839004320564511</v>
      </c>
      <c r="W44" s="298">
        <v>0.21558828263458488</v>
      </c>
      <c r="X44" s="298">
        <v>0.20624476428985467</v>
      </c>
      <c r="Y44" s="326">
        <v>0.1839870816992864</v>
      </c>
      <c r="Z44" s="326">
        <v>0.17334407388179351</v>
      </c>
      <c r="AA44" s="326">
        <v>0.16663912422932561</v>
      </c>
    </row>
    <row r="45" spans="2:27" s="210" customFormat="1" ht="14" x14ac:dyDescent="0.2">
      <c r="B45" s="256" t="s">
        <v>87</v>
      </c>
      <c r="C45" s="372">
        <f t="shared" si="6"/>
        <v>30498424.800000001</v>
      </c>
      <c r="D45" s="372">
        <v>31843076.399999999</v>
      </c>
      <c r="E45" s="373">
        <f t="shared" si="7"/>
        <v>-4.2227440059780075E-2</v>
      </c>
      <c r="F45" s="269">
        <f>Výdavky_2023_full_year!C54</f>
        <v>26710574.5</v>
      </c>
      <c r="G45" s="269">
        <f>Výdavky_2022_full_year!C54</f>
        <v>22961871</v>
      </c>
      <c r="H45" s="257">
        <v>20526521</v>
      </c>
      <c r="I45" s="258">
        <v>16495648</v>
      </c>
      <c r="J45" s="258">
        <v>18078714</v>
      </c>
      <c r="K45" s="258">
        <v>16074434.714909999</v>
      </c>
      <c r="L45" s="324">
        <v>13187803.891762685</v>
      </c>
      <c r="M45" s="298">
        <f t="shared" si="8"/>
        <v>0.1921524338609788</v>
      </c>
      <c r="N45" s="298">
        <f t="shared" si="12"/>
        <v>0.16325775456189962</v>
      </c>
      <c r="O45" s="298">
        <f t="shared" si="12"/>
        <v>0.11864407027376922</v>
      </c>
      <c r="P45" s="298">
        <v>0.24435978507785805</v>
      </c>
      <c r="Q45" s="298">
        <v>-8.7565188541618655E-2</v>
      </c>
      <c r="R45" s="298">
        <v>0.12468738842995908</v>
      </c>
      <c r="S45" s="299">
        <v>0.2188863928246878</v>
      </c>
      <c r="T45" s="299">
        <f t="shared" si="9"/>
        <v>0.13648862148634786</v>
      </c>
      <c r="U45" s="299">
        <f t="shared" si="10"/>
        <v>0.13046767203094828</v>
      </c>
      <c r="V45" s="299">
        <f t="shared" si="11"/>
        <v>0.12146634538897022</v>
      </c>
      <c r="W45" s="298">
        <v>0.11130236226788005</v>
      </c>
      <c r="X45" s="298">
        <v>0.11777267774571573</v>
      </c>
      <c r="Y45" s="326">
        <v>0.13212141219539317</v>
      </c>
      <c r="Z45" s="326">
        <v>0.12537029719288195</v>
      </c>
      <c r="AA45" s="326">
        <v>0.11197942484514466</v>
      </c>
    </row>
    <row r="46" spans="2:27" s="210" customFormat="1" ht="14" x14ac:dyDescent="0.2">
      <c r="B46" s="256" t="s">
        <v>89</v>
      </c>
      <c r="C46" s="372">
        <f t="shared" si="6"/>
        <v>16450310.199999999</v>
      </c>
      <c r="D46" s="372">
        <v>14833697.100000001</v>
      </c>
      <c r="E46" s="373">
        <f t="shared" si="7"/>
        <v>0.10898248016672785</v>
      </c>
      <c r="F46" s="269">
        <f>Výdavky_2023_full_year!C55</f>
        <v>13028809.362500001</v>
      </c>
      <c r="G46" s="269">
        <f>Výdavky_2022_full_year!C55</f>
        <v>10158251</v>
      </c>
      <c r="H46" s="257">
        <v>10283778</v>
      </c>
      <c r="I46" s="258">
        <v>6963053</v>
      </c>
      <c r="J46" s="258">
        <v>6202853</v>
      </c>
      <c r="K46" s="258">
        <v>4163961.3995507145</v>
      </c>
      <c r="L46" s="324">
        <v>3017230.4679257954</v>
      </c>
      <c r="M46" s="298">
        <f t="shared" si="8"/>
        <v>0.13853052011758615</v>
      </c>
      <c r="N46" s="298">
        <f t="shared" si="12"/>
        <v>0.2825839174972149</v>
      </c>
      <c r="O46" s="298">
        <f t="shared" si="12"/>
        <v>-1.2206311727071539E-2</v>
      </c>
      <c r="P46" s="298">
        <v>0.47690646617223797</v>
      </c>
      <c r="Q46" s="298">
        <v>0.12255650746519375</v>
      </c>
      <c r="R46" s="298">
        <v>0.48965189751021199</v>
      </c>
      <c r="S46" s="299">
        <v>0.38006076891210872</v>
      </c>
      <c r="T46" s="299">
        <f t="shared" si="9"/>
        <v>6.3581509628417562E-2</v>
      </c>
      <c r="U46" s="299">
        <f t="shared" si="10"/>
        <v>6.3639156352118087E-2</v>
      </c>
      <c r="V46" s="299">
        <f t="shared" si="11"/>
        <v>5.3736284143128067E-2</v>
      </c>
      <c r="W46" s="298">
        <v>5.5762434581021064E-2</v>
      </c>
      <c r="X46" s="298">
        <v>4.9713560637044338E-2</v>
      </c>
      <c r="Y46" s="326">
        <v>4.533119435378153E-2</v>
      </c>
      <c r="Z46" s="326">
        <v>3.2476232441140909E-2</v>
      </c>
      <c r="AA46" s="326">
        <v>2.5619711606010072E-2</v>
      </c>
    </row>
    <row r="47" spans="2:27" s="210" customFormat="1" ht="14" x14ac:dyDescent="0.2">
      <c r="B47" s="256" t="s">
        <v>3</v>
      </c>
      <c r="C47" s="372">
        <f t="shared" si="6"/>
        <v>8567137.7620000001</v>
      </c>
      <c r="D47" s="372">
        <v>7969354.2000000002</v>
      </c>
      <c r="E47" s="373">
        <f t="shared" si="7"/>
        <v>7.5010289039480815E-2</v>
      </c>
      <c r="F47" s="269">
        <f>Výdavky_2023_full_year!C56</f>
        <v>7694193</v>
      </c>
      <c r="G47" s="269">
        <f>Výdavky_2022_full_year!C56</f>
        <v>7277933</v>
      </c>
      <c r="H47" s="257">
        <v>3701406</v>
      </c>
      <c r="I47" s="258">
        <v>2237257</v>
      </c>
      <c r="J47" s="258">
        <v>1506805</v>
      </c>
      <c r="K47" s="258">
        <v>2191837.9635294997</v>
      </c>
      <c r="L47" s="324">
        <v>1712542.6732699997</v>
      </c>
      <c r="M47" s="298">
        <f t="shared" si="8"/>
        <v>3.576219104459688E-2</v>
      </c>
      <c r="N47" s="298">
        <f t="shared" si="12"/>
        <v>5.7194810669457974E-2</v>
      </c>
      <c r="O47" s="298">
        <f t="shared" si="12"/>
        <v>0.96626173945792493</v>
      </c>
      <c r="P47" s="298">
        <v>0.65443934246266755</v>
      </c>
      <c r="Q47" s="298">
        <v>0.48476876569960936</v>
      </c>
      <c r="R47" s="298">
        <v>-0.3125381414720988</v>
      </c>
      <c r="S47" s="299">
        <v>0.27987348738254436</v>
      </c>
      <c r="T47" s="299">
        <f t="shared" si="9"/>
        <v>3.4158953589497922E-2</v>
      </c>
      <c r="U47" s="299">
        <f t="shared" si="10"/>
        <v>3.7582248516100543E-2</v>
      </c>
      <c r="V47" s="299">
        <f t="shared" si="11"/>
        <v>3.8499646805601521E-2</v>
      </c>
      <c r="W47" s="298">
        <v>2.0070387549478298E-2</v>
      </c>
      <c r="X47" s="298">
        <v>1.5973167449702293E-2</v>
      </c>
      <c r="Y47" s="326">
        <v>1.1011911826420806E-2</v>
      </c>
      <c r="Z47" s="326">
        <v>1.7094932528572783E-2</v>
      </c>
      <c r="AA47" s="326">
        <v>1.4541431245828839E-2</v>
      </c>
    </row>
    <row r="48" spans="2:27" s="210" customFormat="1" ht="14" x14ac:dyDescent="0.2">
      <c r="B48" s="328" t="s">
        <v>262</v>
      </c>
      <c r="C48" s="374">
        <v>3835534.2</v>
      </c>
      <c r="D48" s="374">
        <v>3945930</v>
      </c>
      <c r="E48" s="373">
        <f t="shared" si="7"/>
        <v>-2.7977130866487676E-2</v>
      </c>
      <c r="F48" s="329">
        <f>Výdavky_2023_full_year!C57</f>
        <v>3948500</v>
      </c>
      <c r="G48" s="329">
        <f>Výdavky_2022_full_year!C57</f>
        <v>4250128</v>
      </c>
      <c r="H48" s="232" t="s">
        <v>271</v>
      </c>
      <c r="I48" s="258"/>
      <c r="J48" s="258"/>
      <c r="K48" s="258"/>
      <c r="L48" s="324"/>
      <c r="M48" s="298">
        <f t="shared" si="8"/>
        <v>-6.5088008104341455E-4</v>
      </c>
      <c r="N48" s="298">
        <f t="shared" si="12"/>
        <v>-7.0969156693633684E-2</v>
      </c>
      <c r="O48" s="298" t="s">
        <v>271</v>
      </c>
      <c r="P48" s="298"/>
      <c r="Q48" s="298"/>
      <c r="R48" s="298"/>
      <c r="S48" s="299"/>
      <c r="T48" s="360">
        <f t="shared" si="9"/>
        <v>1.6913395534284011E-2</v>
      </c>
      <c r="U48" s="360">
        <f t="shared" si="10"/>
        <v>1.9286429163633274E-2</v>
      </c>
      <c r="V48" s="360">
        <f t="shared" si="11"/>
        <v>2.2482815777308967E-2</v>
      </c>
      <c r="W48" s="298"/>
      <c r="X48" s="326"/>
      <c r="Y48" s="326"/>
      <c r="Z48" s="326"/>
    </row>
    <row r="49" spans="2:26" s="210" customFormat="1" ht="14" x14ac:dyDescent="0.2">
      <c r="B49" s="328" t="s">
        <v>200</v>
      </c>
      <c r="C49" s="374">
        <v>3823323</v>
      </c>
      <c r="D49" s="374">
        <v>3199023</v>
      </c>
      <c r="E49" s="373">
        <f t="shared" si="7"/>
        <v>0.19515333275190572</v>
      </c>
      <c r="F49" s="329">
        <f>Výdavky_2023_full_year!C58</f>
        <v>2334865.2599999998</v>
      </c>
      <c r="G49" s="329">
        <f>Výdavky_2022_full_year!C58</f>
        <v>1688755.3</v>
      </c>
      <c r="H49" s="330">
        <v>1153066</v>
      </c>
      <c r="I49" s="258"/>
      <c r="J49" s="258"/>
      <c r="K49" s="258"/>
      <c r="L49" s="324"/>
      <c r="M49" s="298">
        <f t="shared" si="8"/>
        <v>0.37011032491014073</v>
      </c>
      <c r="N49" s="298">
        <f t="shared" si="12"/>
        <v>0.38259537068514282</v>
      </c>
      <c r="O49" s="298">
        <f t="shared" si="12"/>
        <v>0.46457817679126778</v>
      </c>
      <c r="P49" s="298"/>
      <c r="Q49" s="298"/>
      <c r="R49" s="298"/>
      <c r="S49" s="299"/>
      <c r="T49" s="360">
        <f t="shared" si="9"/>
        <v>1.3711936431277758E-2</v>
      </c>
      <c r="U49" s="360">
        <f t="shared" si="10"/>
        <v>1.1404638076134781E-2</v>
      </c>
      <c r="V49" s="360">
        <f t="shared" si="11"/>
        <v>8.9333719602925233E-3</v>
      </c>
      <c r="W49" s="298"/>
      <c r="X49" s="326"/>
      <c r="Y49" s="326"/>
      <c r="Z49" s="326"/>
    </row>
    <row r="50" spans="2:26" s="210" customFormat="1" ht="14" x14ac:dyDescent="0.2">
      <c r="B50" s="252" t="s">
        <v>90</v>
      </c>
      <c r="C50" s="327">
        <f>SUM(C42:C47)</f>
        <v>252759922.51345497</v>
      </c>
      <c r="D50" s="327">
        <f>SUM(D42:D47)</f>
        <v>233302058.83268499</v>
      </c>
      <c r="E50" s="302">
        <f t="shared" si="7"/>
        <v>8.3402023017398186E-2</v>
      </c>
      <c r="F50" s="327">
        <f>SUM(F42:F47)</f>
        <v>204729448.17827344</v>
      </c>
      <c r="G50" s="327">
        <f>SUM(G42:G47)</f>
        <v>189038955</v>
      </c>
      <c r="H50" s="262">
        <v>184421252</v>
      </c>
      <c r="I50" s="263">
        <v>140063453.72919118</v>
      </c>
      <c r="J50" s="263">
        <v>136834096</v>
      </c>
      <c r="K50" s="263">
        <v>128215654.54359189</v>
      </c>
      <c r="L50" s="325">
        <v>117769884.15505777</v>
      </c>
      <c r="M50" s="302">
        <f t="shared" si="8"/>
        <v>0.13956277862641042</v>
      </c>
      <c r="N50" s="359">
        <f>F50/G50-1</f>
        <v>8.3001374919118964E-2</v>
      </c>
      <c r="O50" s="302">
        <f t="shared" si="12"/>
        <v>2.5038887600654647E-2</v>
      </c>
      <c r="P50" s="302">
        <v>0.31669787578259623</v>
      </c>
      <c r="Q50" s="302">
        <v>2.3600533957495395E-2</v>
      </c>
      <c r="R50" s="302">
        <v>6.721832436988362E-2</v>
      </c>
      <c r="S50" s="303">
        <v>8.8696447852330662E-2</v>
      </c>
      <c r="T50" s="303">
        <f t="shared" si="9"/>
        <v>1</v>
      </c>
      <c r="U50" s="303">
        <f t="shared" si="10"/>
        <v>1</v>
      </c>
      <c r="V50" s="302">
        <v>1</v>
      </c>
      <c r="W50" s="302">
        <v>1</v>
      </c>
      <c r="X50" s="302">
        <v>1</v>
      </c>
      <c r="Y50" s="302">
        <v>1.0000000007365595</v>
      </c>
      <c r="Z50" s="302">
        <v>1.0000000007365595</v>
      </c>
    </row>
    <row r="51" spans="2:26" ht="20" x14ac:dyDescent="0.2">
      <c r="B51" s="198"/>
      <c r="C51" s="199"/>
      <c r="D51" s="200"/>
      <c r="E51" s="200"/>
      <c r="F51" s="201"/>
      <c r="G51" s="201"/>
      <c r="H51" s="202"/>
      <c r="I51" s="203"/>
      <c r="J51" s="203"/>
      <c r="K51" s="204"/>
      <c r="L51" s="205"/>
      <c r="M51" s="206"/>
      <c r="N51" s="206"/>
      <c r="O51" s="206"/>
      <c r="P51" s="206"/>
    </row>
    <row r="53" spans="2:26" s="210" customFormat="1" ht="14" x14ac:dyDescent="0.2">
      <c r="B53" s="252" t="s">
        <v>259</v>
      </c>
      <c r="C53" s="252">
        <v>2025</v>
      </c>
      <c r="D53" s="252">
        <v>2024</v>
      </c>
      <c r="E53" s="254" t="s">
        <v>320</v>
      </c>
      <c r="F53" s="252">
        <v>2023</v>
      </c>
      <c r="G53" s="254">
        <v>2022</v>
      </c>
      <c r="H53" s="254">
        <v>2021</v>
      </c>
      <c r="I53" s="254">
        <v>2020</v>
      </c>
      <c r="J53" s="254" t="s">
        <v>301</v>
      </c>
      <c r="K53" s="254" t="s">
        <v>282</v>
      </c>
      <c r="L53" s="300" t="s">
        <v>253</v>
      </c>
      <c r="M53" s="300" t="s">
        <v>236</v>
      </c>
      <c r="N53" s="300" t="s">
        <v>310</v>
      </c>
      <c r="O53" s="300" t="s">
        <v>293</v>
      </c>
      <c r="P53" s="300" t="s">
        <v>273</v>
      </c>
      <c r="Q53" s="301" t="s">
        <v>237</v>
      </c>
      <c r="R53" s="300" t="s">
        <v>193</v>
      </c>
    </row>
    <row r="54" spans="2:26" s="210" customFormat="1" ht="14" x14ac:dyDescent="0.2">
      <c r="B54" s="256" t="s">
        <v>218</v>
      </c>
      <c r="C54" s="372">
        <f>E22</f>
        <v>31820480.750365041</v>
      </c>
      <c r="D54" s="372">
        <v>29738791.25</v>
      </c>
      <c r="E54" s="375">
        <f>C54/D54-1</f>
        <v>6.9999129516235437E-2</v>
      </c>
      <c r="F54" s="269">
        <f>Výdavky_2023_full_year!C68</f>
        <v>24189561.315773413</v>
      </c>
      <c r="G54" s="269">
        <f>Výdavky_2022_full_year!C68</f>
        <v>21193695.526428089</v>
      </c>
      <c r="H54" s="269">
        <f>H56-H55</f>
        <v>25388912</v>
      </c>
      <c r="I54" s="230">
        <f>I56-I55</f>
        <v>20111926.0437392</v>
      </c>
      <c r="J54" s="232">
        <f>D54/F54-1</f>
        <v>0.22940597647829497</v>
      </c>
      <c r="K54" s="232">
        <f>F54/G54-1</f>
        <v>0.14135646072717911</v>
      </c>
      <c r="L54" s="298">
        <f t="shared" ref="L54:M56" si="13">G54/H54-1</f>
        <v>-0.16523813519744024</v>
      </c>
      <c r="M54" s="298">
        <f t="shared" si="13"/>
        <v>0.26238093481372537</v>
      </c>
      <c r="N54" s="298">
        <f>D54/$D$56</f>
        <v>0.22485524547942867</v>
      </c>
      <c r="O54" s="298">
        <f>F54/$F$56</f>
        <v>0.21073644243346484</v>
      </c>
      <c r="P54" s="298">
        <f t="shared" ref="P54:R55" si="14">G54/G$56</f>
        <v>0.19696091216189479</v>
      </c>
      <c r="Q54" s="298">
        <f t="shared" si="14"/>
        <v>0.23139342598325777</v>
      </c>
      <c r="R54" s="298">
        <f t="shared" si="14"/>
        <v>0.23914642620534043</v>
      </c>
    </row>
    <row r="55" spans="2:26" s="210" customFormat="1" ht="14" x14ac:dyDescent="0.2">
      <c r="B55" s="256" t="s">
        <v>95</v>
      </c>
      <c r="C55" s="372">
        <f>E23</f>
        <v>113836161.133277</v>
      </c>
      <c r="D55" s="372">
        <v>102518702.61718538</v>
      </c>
      <c r="E55" s="375">
        <f>C55/D55-1</f>
        <v>0.11039408641711046</v>
      </c>
      <c r="F55" s="269">
        <f>Výdavky_2023_full_year!C69</f>
        <v>90596287</v>
      </c>
      <c r="G55" s="269">
        <f>Výdavky_2022_full_year!C69</f>
        <v>86409865.473571911</v>
      </c>
      <c r="H55" s="269">
        <v>84332926</v>
      </c>
      <c r="I55" s="270">
        <v>63986868</v>
      </c>
      <c r="J55" s="232">
        <f>D55/F55-1</f>
        <v>0.13159938461038023</v>
      </c>
      <c r="K55" s="232">
        <f t="shared" ref="K55:K56" si="15">F55/G55-1</f>
        <v>4.8448420831166406E-2</v>
      </c>
      <c r="L55" s="298">
        <f t="shared" si="13"/>
        <v>2.4627859746878755E-2</v>
      </c>
      <c r="M55" s="298">
        <f t="shared" si="13"/>
        <v>0.31797240021186846</v>
      </c>
      <c r="N55" s="298">
        <f>D55/$D$56</f>
        <v>0.7751447545205713</v>
      </c>
      <c r="O55" s="298">
        <f>F55/$F$56</f>
        <v>0.7892635575665351</v>
      </c>
      <c r="P55" s="298">
        <f t="shared" si="14"/>
        <v>0.80303908783810518</v>
      </c>
      <c r="Q55" s="298">
        <f t="shared" si="14"/>
        <v>0.76860657401674226</v>
      </c>
      <c r="R55" s="298">
        <f t="shared" si="14"/>
        <v>0.76085357379465957</v>
      </c>
    </row>
    <row r="56" spans="2:26" s="210" customFormat="1" ht="14" x14ac:dyDescent="0.2">
      <c r="B56" s="252" t="s">
        <v>90</v>
      </c>
      <c r="C56" s="327">
        <f>SUM(C54:C55)</f>
        <v>145656641.88364205</v>
      </c>
      <c r="D56" s="327">
        <f>SUM(D54:D55)</f>
        <v>132257493.86718538</v>
      </c>
      <c r="E56" s="265">
        <f>C56/D56-1</f>
        <v>0.10131106846703331</v>
      </c>
      <c r="F56" s="327">
        <f>SUM(F54:F55)</f>
        <v>114785848.31577341</v>
      </c>
      <c r="G56" s="327">
        <f>SUM(G54:G55)</f>
        <v>107603561</v>
      </c>
      <c r="H56" s="263">
        <f>Výdavky_2021!E7+Výdavky_2021!E9</f>
        <v>109721838</v>
      </c>
      <c r="I56" s="263">
        <f>Výdavky_2020!E8+Výdavky_2020!E10</f>
        <v>84098794.0437392</v>
      </c>
      <c r="J56" s="266">
        <f>D56/F56-1</f>
        <v>0.15221079782716629</v>
      </c>
      <c r="K56" s="265">
        <f t="shared" si="15"/>
        <v>6.6747673116258843E-2</v>
      </c>
      <c r="L56" s="302">
        <f t="shared" si="13"/>
        <v>-1.9305883301007021E-2</v>
      </c>
      <c r="M56" s="302">
        <f t="shared" si="13"/>
        <v>0.30467789993438466</v>
      </c>
      <c r="N56" s="302">
        <f>D56/$D$56</f>
        <v>1</v>
      </c>
      <c r="O56" s="302">
        <f>F56/$F$56</f>
        <v>1</v>
      </c>
      <c r="P56" s="302">
        <f>SUM(P54:P55)</f>
        <v>1</v>
      </c>
      <c r="Q56" s="303">
        <f>SUM(Q54:Q55)</f>
        <v>1</v>
      </c>
      <c r="R56" s="303">
        <f>SUM(R54:R55)</f>
        <v>1</v>
      </c>
    </row>
    <row r="57" spans="2:26" x14ac:dyDescent="0.2">
      <c r="B57" s="271" t="s">
        <v>242</v>
      </c>
    </row>
    <row r="58" spans="2:26" x14ac:dyDescent="0.2">
      <c r="B58" s="271"/>
    </row>
    <row r="59" spans="2:26" x14ac:dyDescent="0.2">
      <c r="B59" s="252" t="s">
        <v>260</v>
      </c>
      <c r="C59" s="252">
        <v>2025</v>
      </c>
      <c r="D59" s="252">
        <v>2024</v>
      </c>
      <c r="E59" s="254" t="s">
        <v>320</v>
      </c>
      <c r="F59" s="252">
        <v>2023</v>
      </c>
      <c r="G59" s="254">
        <v>2022</v>
      </c>
      <c r="H59" s="254">
        <v>2021</v>
      </c>
      <c r="I59" s="254">
        <v>2020</v>
      </c>
      <c r="J59" s="254">
        <v>2024</v>
      </c>
      <c r="K59" s="254" t="s">
        <v>301</v>
      </c>
      <c r="L59" s="254" t="s">
        <v>282</v>
      </c>
      <c r="M59" s="300" t="s">
        <v>253</v>
      </c>
      <c r="N59" s="300" t="s">
        <v>236</v>
      </c>
      <c r="O59" s="300" t="s">
        <v>310</v>
      </c>
      <c r="P59" s="300" t="s">
        <v>293</v>
      </c>
      <c r="Q59" s="300" t="s">
        <v>273</v>
      </c>
      <c r="R59" s="301" t="s">
        <v>237</v>
      </c>
      <c r="S59" s="300" t="s">
        <v>193</v>
      </c>
    </row>
    <row r="60" spans="2:26" x14ac:dyDescent="0.2">
      <c r="B60" s="256" t="s">
        <v>217</v>
      </c>
      <c r="C60" s="372">
        <f>E34</f>
        <v>88625772.61545682</v>
      </c>
      <c r="D60" s="372">
        <v>82761556.186880559</v>
      </c>
      <c r="E60" s="375">
        <f>C60/D60-1</f>
        <v>7.0856768513807511E-2</v>
      </c>
      <c r="F60" s="269">
        <f>Výdavky_2023_full_year!C74</f>
        <v>72079678.060000002</v>
      </c>
      <c r="G60" s="269">
        <f>Výdavky_2022_full_year!C74</f>
        <v>68209725</v>
      </c>
      <c r="H60" s="269">
        <v>69962777</v>
      </c>
      <c r="I60" s="332">
        <v>55211440.0437392</v>
      </c>
      <c r="J60" s="232">
        <f>D60/F60-1</f>
        <v>0.14819541949103643</v>
      </c>
      <c r="K60" s="232">
        <f>D60/F60-1</f>
        <v>0.14819541949103643</v>
      </c>
      <c r="L60" s="232">
        <f>F60/G60-1</f>
        <v>5.6736089465248662E-2</v>
      </c>
      <c r="M60" s="298">
        <f>G60/H60-1</f>
        <v>-2.5056924198420538E-2</v>
      </c>
      <c r="N60" s="298">
        <f t="shared" ref="M60:N62" si="16">H60/I60-1</f>
        <v>0.26717899305967396</v>
      </c>
      <c r="O60" s="298">
        <f>D60/$D$62</f>
        <v>0.62576080770130682</v>
      </c>
      <c r="P60" s="298">
        <f>F60/$F$62</f>
        <v>0.6279491689751715</v>
      </c>
      <c r="Q60" s="298">
        <f>G60/$G$62</f>
        <v>0.63389839858552632</v>
      </c>
      <c r="R60" s="298">
        <f>H60/$H$62</f>
        <v>0.63763766881119877</v>
      </c>
      <c r="S60" s="298">
        <f>I60/$I$62</f>
        <v>0.65650691750733203</v>
      </c>
    </row>
    <row r="61" spans="2:26" x14ac:dyDescent="0.2">
      <c r="B61" s="256" t="s">
        <v>98</v>
      </c>
      <c r="C61" s="372">
        <f>E35</f>
        <v>57030869.268185236</v>
      </c>
      <c r="D61" s="372">
        <v>49495937.680304833</v>
      </c>
      <c r="E61" s="375">
        <f>C61/D61-1</f>
        <v>0.15223333350200696</v>
      </c>
      <c r="F61" s="269">
        <f>Výdavky_2023_full_year!C75</f>
        <v>42706170.25577341</v>
      </c>
      <c r="G61" s="269">
        <f>Výdavky_2022_full_year!C75</f>
        <v>39393836</v>
      </c>
      <c r="H61" s="269">
        <v>39759061</v>
      </c>
      <c r="I61" s="332">
        <v>28887354</v>
      </c>
      <c r="J61" s="232">
        <f>D61/F61-1</f>
        <v>0.15898797255446984</v>
      </c>
      <c r="K61" s="232">
        <f>D61/F61-1</f>
        <v>0.15898797255446984</v>
      </c>
      <c r="L61" s="232">
        <f>F61/G61-1</f>
        <v>8.4082551792453275E-2</v>
      </c>
      <c r="M61" s="298">
        <f t="shared" si="16"/>
        <v>-9.1859563785975373E-3</v>
      </c>
      <c r="N61" s="298">
        <f t="shared" si="16"/>
        <v>0.37634831490623899</v>
      </c>
      <c r="O61" s="298">
        <f>D61/$D$62</f>
        <v>0.37423919229869324</v>
      </c>
      <c r="P61" s="298">
        <f>F61/$F$62</f>
        <v>0.3720508310248285</v>
      </c>
      <c r="Q61" s="298">
        <f>G61/$G$62</f>
        <v>0.36610160141447362</v>
      </c>
      <c r="R61" s="298">
        <f>H61/$H$62</f>
        <v>0.36236233118880129</v>
      </c>
      <c r="S61" s="298">
        <f>I61/$I$62</f>
        <v>0.34349308249266791</v>
      </c>
    </row>
    <row r="62" spans="2:26" x14ac:dyDescent="0.2">
      <c r="B62" s="252" t="s">
        <v>90</v>
      </c>
      <c r="C62" s="327">
        <f>SUM(C60:C61)</f>
        <v>145656641.88364205</v>
      </c>
      <c r="D62" s="327">
        <f>SUM(D60:D61)</f>
        <v>132257493.86718538</v>
      </c>
      <c r="E62" s="265">
        <f>C62/D62-1</f>
        <v>0.10131106846703331</v>
      </c>
      <c r="F62" s="327">
        <f>Výdavky_2023_full_year!C76</f>
        <v>114785848.31577341</v>
      </c>
      <c r="G62" s="327">
        <f>SUM(G60:G61)</f>
        <v>107603561</v>
      </c>
      <c r="H62" s="297">
        <v>109721838</v>
      </c>
      <c r="I62" s="263">
        <v>84098794.0437392</v>
      </c>
      <c r="J62" s="266">
        <f>D62/F62-1</f>
        <v>0.15221079782716629</v>
      </c>
      <c r="K62" s="265">
        <f>D62/F62-1</f>
        <v>0.15221079782716629</v>
      </c>
      <c r="L62" s="265">
        <f>F62/G62-1</f>
        <v>6.6747673116258843E-2</v>
      </c>
      <c r="M62" s="302">
        <f t="shared" si="16"/>
        <v>-1.9305883301007021E-2</v>
      </c>
      <c r="N62" s="302">
        <f t="shared" si="16"/>
        <v>0.30467789993438466</v>
      </c>
      <c r="O62" s="302">
        <f>D62/$D$62</f>
        <v>1</v>
      </c>
      <c r="P62" s="302">
        <f>F62/$F$62</f>
        <v>1</v>
      </c>
      <c r="Q62" s="302">
        <f>G62/$G$62</f>
        <v>1</v>
      </c>
      <c r="R62" s="303">
        <f>H62/$H$62</f>
        <v>1</v>
      </c>
      <c r="S62" s="303">
        <f>I62/$I$62</f>
        <v>1</v>
      </c>
    </row>
    <row r="63" spans="2:26" x14ac:dyDescent="0.2">
      <c r="B63" s="305"/>
      <c r="C63" s="306"/>
      <c r="D63" s="307"/>
      <c r="E63" s="307"/>
      <c r="F63" s="308"/>
      <c r="G63" s="309"/>
      <c r="H63" s="309"/>
      <c r="I63" s="309"/>
      <c r="J63" s="309"/>
      <c r="K63" s="310"/>
      <c r="L63" s="310"/>
      <c r="M63" s="309"/>
    </row>
    <row r="64" spans="2:26" x14ac:dyDescent="0.2">
      <c r="B64" s="331"/>
      <c r="D64" s="312"/>
    </row>
    <row r="65" spans="2:7" s="336" customFormat="1" x14ac:dyDescent="0.2">
      <c r="B65" s="367" t="s">
        <v>140</v>
      </c>
      <c r="D65" s="366"/>
    </row>
    <row r="66" spans="2:7" x14ac:dyDescent="0.2">
      <c r="B66" s="289"/>
    </row>
    <row r="68" spans="2:7" ht="23" x14ac:dyDescent="0.25">
      <c r="B68" s="378" t="s">
        <v>328</v>
      </c>
      <c r="C68" s="378"/>
      <c r="D68" s="378"/>
      <c r="E68" s="378"/>
      <c r="F68" s="281"/>
      <c r="G68" s="281"/>
    </row>
    <row r="69" spans="2:7" ht="23" x14ac:dyDescent="0.25">
      <c r="B69" s="378"/>
      <c r="C69" s="378"/>
      <c r="D69" s="378"/>
      <c r="E69" s="378"/>
      <c r="F69" s="281"/>
      <c r="G69" s="281"/>
    </row>
    <row r="70" spans="2:7" ht="23" x14ac:dyDescent="0.25">
      <c r="B70" s="378"/>
      <c r="C70" s="378"/>
      <c r="D70" s="378"/>
      <c r="E70" s="378"/>
      <c r="F70" s="281"/>
      <c r="G70" s="281"/>
    </row>
    <row r="72" spans="2:7" x14ac:dyDescent="0.2">
      <c r="B72" s="211" t="s">
        <v>229</v>
      </c>
      <c r="C72" s="213" t="s">
        <v>325</v>
      </c>
      <c r="D72" s="213" t="s">
        <v>306</v>
      </c>
      <c r="E72" s="254" t="s">
        <v>233</v>
      </c>
      <c r="F72" s="210"/>
      <c r="G72" s="210"/>
    </row>
    <row r="73" spans="2:7" x14ac:dyDescent="0.2">
      <c r="B73" s="214" t="s">
        <v>172</v>
      </c>
      <c r="C73" s="216">
        <v>50093277.61545682</v>
      </c>
      <c r="D73" s="216">
        <v>46390454.377714001</v>
      </c>
      <c r="E73" s="272">
        <f>C73/D73-1</f>
        <v>7.9818645611750227E-2</v>
      </c>
      <c r="F73" s="210"/>
      <c r="G73" s="210"/>
    </row>
    <row r="74" spans="2:7" x14ac:dyDescent="0.2">
      <c r="B74" s="225" t="s">
        <v>86</v>
      </c>
      <c r="C74" s="220">
        <v>28620386.86781295</v>
      </c>
      <c r="D74" s="220">
        <v>25327775.989215001</v>
      </c>
      <c r="E74" s="274">
        <f t="shared" ref="E74:E81" si="17">C74/D74-1</f>
        <v>0.12999999999999989</v>
      </c>
      <c r="F74" s="210"/>
      <c r="G74" s="210"/>
    </row>
    <row r="75" spans="2:7" x14ac:dyDescent="0.2">
      <c r="B75" s="214" t="s">
        <v>98</v>
      </c>
      <c r="C75" s="216">
        <v>33063606.268185236</v>
      </c>
      <c r="D75" s="216">
        <v>29640139.866571002</v>
      </c>
      <c r="E75" s="272">
        <f t="shared" si="17"/>
        <v>0.1155010204751199</v>
      </c>
      <c r="F75" s="210"/>
      <c r="G75" s="210"/>
    </row>
    <row r="76" spans="2:7" x14ac:dyDescent="0.2">
      <c r="B76" s="223" t="s">
        <v>87</v>
      </c>
      <c r="C76" s="220">
        <v>15039022.800000001</v>
      </c>
      <c r="D76" s="220">
        <v>15326362.800000001</v>
      </c>
      <c r="E76" s="274">
        <f t="shared" si="17"/>
        <v>-1.87480880982408E-2</v>
      </c>
      <c r="F76" s="210"/>
      <c r="G76" s="210"/>
    </row>
    <row r="77" spans="2:7" x14ac:dyDescent="0.2">
      <c r="B77" s="214" t="s">
        <v>89</v>
      </c>
      <c r="C77" s="216">
        <v>9656119.1999999993</v>
      </c>
      <c r="D77" s="216">
        <v>8199504.1500000004</v>
      </c>
      <c r="E77" s="272">
        <f t="shared" si="17"/>
        <v>0.17764672391805525</v>
      </c>
      <c r="F77" s="210"/>
      <c r="G77" s="210"/>
    </row>
    <row r="78" spans="2:7" x14ac:dyDescent="0.2">
      <c r="B78" s="225" t="s">
        <v>142</v>
      </c>
      <c r="C78" s="227">
        <v>4962399.7620000001</v>
      </c>
      <c r="D78" s="227">
        <v>4441258</v>
      </c>
      <c r="E78" s="274">
        <f t="shared" si="17"/>
        <v>0.11734102409722658</v>
      </c>
      <c r="F78" s="210"/>
      <c r="G78" s="210"/>
    </row>
    <row r="79" spans="2:7" x14ac:dyDescent="0.2">
      <c r="B79" s="229" t="s">
        <v>262</v>
      </c>
      <c r="C79" s="231">
        <v>2324648.2000000002</v>
      </c>
      <c r="D79" s="231">
        <v>2372090</v>
      </c>
      <c r="E79" s="362">
        <f t="shared" si="17"/>
        <v>-1.9999999999999907E-2</v>
      </c>
      <c r="F79" s="210"/>
      <c r="G79" s="210"/>
    </row>
    <row r="80" spans="2:7" x14ac:dyDescent="0.2">
      <c r="B80" s="229" t="s">
        <v>200</v>
      </c>
      <c r="C80" s="231">
        <v>2270844</v>
      </c>
      <c r="D80" s="231">
        <v>1754273</v>
      </c>
      <c r="E80" s="276">
        <f t="shared" si="17"/>
        <v>0.29446443056468397</v>
      </c>
      <c r="F80" s="210"/>
      <c r="G80" s="210"/>
    </row>
    <row r="81" spans="2:7" x14ac:dyDescent="0.2">
      <c r="B81" s="233" t="s">
        <v>90</v>
      </c>
      <c r="C81" s="334">
        <f>SUM(C73:C78)</f>
        <v>141434812.513455</v>
      </c>
      <c r="D81" s="334">
        <f>SUM(D73:D78)</f>
        <v>129325495.18350001</v>
      </c>
      <c r="E81" s="277">
        <f t="shared" si="17"/>
        <v>9.3634416885650218E-2</v>
      </c>
      <c r="F81" s="210"/>
      <c r="G81" s="210"/>
    </row>
    <row r="82" spans="2:7" x14ac:dyDescent="0.2">
      <c r="B82" s="196"/>
    </row>
    <row r="83" spans="2:7" x14ac:dyDescent="0.2">
      <c r="B83" s="196"/>
    </row>
    <row r="84" spans="2:7" ht="20" x14ac:dyDescent="0.2">
      <c r="B84" s="207"/>
      <c r="C84" s="208"/>
      <c r="D84" s="208"/>
      <c r="E84" s="209"/>
    </row>
    <row r="85" spans="2:7" ht="23" x14ac:dyDescent="0.25">
      <c r="B85" s="284" t="s">
        <v>240</v>
      </c>
      <c r="C85" s="287"/>
      <c r="D85" s="287"/>
      <c r="E85" s="288"/>
      <c r="F85" s="281"/>
      <c r="G85" s="281"/>
    </row>
    <row r="86" spans="2:7" x14ac:dyDescent="0.2">
      <c r="B86" s="196"/>
    </row>
    <row r="87" spans="2:7" x14ac:dyDescent="0.2">
      <c r="B87" s="211" t="s">
        <v>0</v>
      </c>
      <c r="C87" s="213" t="s">
        <v>325</v>
      </c>
      <c r="D87" s="213" t="s">
        <v>306</v>
      </c>
      <c r="E87" s="212" t="s">
        <v>233</v>
      </c>
      <c r="F87" s="210"/>
      <c r="G87" s="210"/>
    </row>
    <row r="88" spans="2:7" x14ac:dyDescent="0.2">
      <c r="B88" s="214" t="s">
        <v>170</v>
      </c>
      <c r="C88" s="238">
        <f>D22</f>
        <v>18838263.013599999</v>
      </c>
      <c r="D88" s="238">
        <v>17810671</v>
      </c>
      <c r="E88" s="217">
        <f>C88/D88-1</f>
        <v>5.7695300396037874E-2</v>
      </c>
      <c r="F88" s="210"/>
      <c r="G88" s="210"/>
    </row>
    <row r="89" spans="2:7" x14ac:dyDescent="0.2">
      <c r="B89" s="225" t="s">
        <v>95</v>
      </c>
      <c r="C89" s="239">
        <v>64318620.870042048</v>
      </c>
      <c r="D89" s="239">
        <v>58219923.510284998</v>
      </c>
      <c r="E89" s="228">
        <f t="shared" ref="E89:E90" si="18">C89/D89-1</f>
        <v>0.10475275459061129</v>
      </c>
      <c r="F89" s="210"/>
      <c r="G89" s="210"/>
    </row>
    <row r="90" spans="2:7" x14ac:dyDescent="0.2">
      <c r="B90" s="233" t="s">
        <v>127</v>
      </c>
      <c r="C90" s="240">
        <f>D7+D9</f>
        <v>83156883.883642048</v>
      </c>
      <c r="D90" s="240">
        <f>SUM(D88:D89)</f>
        <v>76030594.51028499</v>
      </c>
      <c r="E90" s="236">
        <f t="shared" si="18"/>
        <v>9.3729233859838557E-2</v>
      </c>
      <c r="F90" s="210"/>
      <c r="G90" s="210"/>
    </row>
    <row r="91" spans="2:7" x14ac:dyDescent="0.2">
      <c r="B91" s="196"/>
    </row>
    <row r="92" spans="2:7" ht="23" x14ac:dyDescent="0.25">
      <c r="B92" s="284" t="s">
        <v>239</v>
      </c>
      <c r="C92" s="281"/>
      <c r="D92" s="281"/>
      <c r="E92" s="281"/>
      <c r="F92" s="281"/>
      <c r="G92" s="281"/>
    </row>
    <row r="93" spans="2:7" x14ac:dyDescent="0.2">
      <c r="B93" s="196"/>
    </row>
    <row r="94" spans="2:7" x14ac:dyDescent="0.2">
      <c r="B94" s="211" t="s">
        <v>0</v>
      </c>
      <c r="C94" s="278" t="s">
        <v>306</v>
      </c>
      <c r="D94" s="278" t="s">
        <v>306</v>
      </c>
      <c r="E94" s="212" t="s">
        <v>233</v>
      </c>
      <c r="F94" s="210"/>
      <c r="G94" s="210"/>
    </row>
    <row r="95" spans="2:7" x14ac:dyDescent="0.2">
      <c r="B95" s="214" t="s">
        <v>172</v>
      </c>
      <c r="C95" s="238">
        <f>D34</f>
        <v>50093277.61545682</v>
      </c>
      <c r="D95" s="238">
        <v>46390454</v>
      </c>
      <c r="E95" s="217">
        <f>C95/D95-1</f>
        <v>7.9818654403701617E-2</v>
      </c>
      <c r="F95" s="210"/>
      <c r="G95" s="210"/>
    </row>
    <row r="96" spans="2:7" x14ac:dyDescent="0.2">
      <c r="B96" s="225" t="s">
        <v>98</v>
      </c>
      <c r="C96" s="239">
        <f>D35</f>
        <v>33063606.268185236</v>
      </c>
      <c r="D96" s="239">
        <v>29640140</v>
      </c>
      <c r="E96" s="228">
        <f t="shared" ref="E96:E97" si="19">C96/D96-1</f>
        <v>0.11550101545354496</v>
      </c>
      <c r="F96" s="210"/>
      <c r="G96" s="210"/>
    </row>
    <row r="97" spans="2:7" x14ac:dyDescent="0.2">
      <c r="B97" s="233" t="s">
        <v>127</v>
      </c>
      <c r="C97" s="240">
        <f>D36</f>
        <v>83156883.883642048</v>
      </c>
      <c r="D97" s="240">
        <f>SUM(D95:D96)</f>
        <v>76030594</v>
      </c>
      <c r="E97" s="236">
        <f t="shared" si="19"/>
        <v>9.3729241200483759E-2</v>
      </c>
      <c r="F97" s="210"/>
      <c r="G97" s="210"/>
    </row>
    <row r="136" spans="7:8" x14ac:dyDescent="0.2">
      <c r="G136" s="229" t="s">
        <v>202</v>
      </c>
      <c r="H136" s="337">
        <f>E49</f>
        <v>0.19515333275190572</v>
      </c>
    </row>
    <row r="137" spans="7:8" x14ac:dyDescent="0.2">
      <c r="G137" s="256" t="s">
        <v>98</v>
      </c>
      <c r="H137" s="337">
        <v>0.15</v>
      </c>
    </row>
    <row r="138" spans="7:8" x14ac:dyDescent="0.2">
      <c r="G138" s="256" t="s">
        <v>174</v>
      </c>
      <c r="H138" s="337">
        <v>0.11</v>
      </c>
    </row>
    <row r="139" spans="7:8" x14ac:dyDescent="0.2">
      <c r="G139" s="256" t="s">
        <v>89</v>
      </c>
      <c r="H139" s="337">
        <v>0.11</v>
      </c>
    </row>
    <row r="140" spans="7:8" x14ac:dyDescent="0.2">
      <c r="G140" s="256" t="s">
        <v>3</v>
      </c>
      <c r="H140" s="337">
        <v>0.08</v>
      </c>
    </row>
    <row r="141" spans="7:8" x14ac:dyDescent="0.2">
      <c r="G141" s="256" t="s">
        <v>329</v>
      </c>
      <c r="H141" s="337">
        <v>7.0000000000000007E-2</v>
      </c>
    </row>
    <row r="142" spans="7:8" x14ac:dyDescent="0.2">
      <c r="G142" s="229" t="s">
        <v>312</v>
      </c>
      <c r="H142" s="337">
        <v>-0.03</v>
      </c>
    </row>
    <row r="143" spans="7:8" x14ac:dyDescent="0.2">
      <c r="G143" s="229" t="s">
        <v>55</v>
      </c>
      <c r="H143" s="337">
        <v>-0.04</v>
      </c>
    </row>
    <row r="156" spans="6:7" x14ac:dyDescent="0.2">
      <c r="F156" s="363"/>
    </row>
    <row r="157" spans="6:7" x14ac:dyDescent="0.2">
      <c r="F157" s="363"/>
    </row>
    <row r="158" spans="6:7" x14ac:dyDescent="0.2">
      <c r="F158" s="363"/>
    </row>
    <row r="159" spans="6:7" x14ac:dyDescent="0.2">
      <c r="F159" s="363"/>
      <c r="G159" s="337"/>
    </row>
    <row r="160" spans="6:7" x14ac:dyDescent="0.2">
      <c r="F160" s="363"/>
      <c r="G160" s="337"/>
    </row>
    <row r="161" spans="6:7" x14ac:dyDescent="0.2">
      <c r="F161" s="363"/>
      <c r="G161" s="337"/>
    </row>
    <row r="162" spans="6:7" x14ac:dyDescent="0.2">
      <c r="F162" s="363"/>
      <c r="G162" s="337"/>
    </row>
    <row r="163" spans="6:7" x14ac:dyDescent="0.2">
      <c r="G163" s="337"/>
    </row>
    <row r="164" spans="6:7" x14ac:dyDescent="0.2">
      <c r="G164" s="337"/>
    </row>
    <row r="165" spans="6:7" x14ac:dyDescent="0.2">
      <c r="G165" s="337"/>
    </row>
    <row r="166" spans="6:7" x14ac:dyDescent="0.2">
      <c r="G166" s="337"/>
    </row>
  </sheetData>
  <mergeCells count="3">
    <mergeCell ref="B17:F17"/>
    <mergeCell ref="B26:F29"/>
    <mergeCell ref="B68:E70"/>
  </mergeCells>
  <phoneticPr fontId="72" type="noConversion"/>
  <hyperlinks>
    <hyperlink ref="B65" r:id="rId1" xr:uid="{714368F4-DB3D-1D45-9765-9542D030C16D}"/>
  </hyperlinks>
  <pageMargins left="0.75000000000000011" right="0.75000000000000011" top="1" bottom="1" header="0.5" footer="0.5"/>
  <pageSetup orientation="landscape" horizontalDpi="4294967292" verticalDpi="4294967292"/>
  <ignoredErrors>
    <ignoredError sqref="D15" formula="1"/>
    <ignoredError sqref="C15 C81:D81" formulaRange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B6E99-0CA7-A441-87A9-1BED76D647E1}">
  <dimension ref="B2:Y130"/>
  <sheetViews>
    <sheetView showGridLines="0" zoomScale="125" workbookViewId="0">
      <selection activeCell="G16" sqref="G16"/>
    </sheetView>
  </sheetViews>
  <sheetFormatPr baseColWidth="10" defaultRowHeight="16" x14ac:dyDescent="0.2"/>
  <cols>
    <col min="1" max="1" width="10.83203125" style="194"/>
    <col min="2" max="2" width="39.5" style="194" customWidth="1"/>
    <col min="3" max="5" width="16.83203125" style="194" customWidth="1"/>
    <col min="6" max="6" width="25.5" style="194" bestFit="1" customWidth="1"/>
    <col min="7" max="7" width="23.33203125" style="194" bestFit="1" customWidth="1"/>
    <col min="8" max="9" width="16.83203125" style="194" customWidth="1"/>
    <col min="10" max="10" width="19.1640625" style="194" customWidth="1"/>
    <col min="11" max="11" width="16.83203125" style="194" customWidth="1"/>
    <col min="12" max="12" width="20" style="194" customWidth="1"/>
    <col min="13" max="15" width="16.83203125" style="194" customWidth="1"/>
    <col min="16" max="16" width="20" style="363" customWidth="1"/>
    <col min="17" max="17" width="21.6640625" style="363" customWidth="1"/>
    <col min="18" max="18" width="16.83203125" style="363" customWidth="1"/>
    <col min="19" max="22" width="16.83203125" style="363" bestFit="1" customWidth="1"/>
    <col min="23" max="23" width="12.6640625" style="363" bestFit="1" customWidth="1"/>
    <col min="24" max="24" width="12.6640625" style="194" bestFit="1" customWidth="1"/>
    <col min="25" max="16384" width="10.83203125" style="194"/>
  </cols>
  <sheetData>
    <row r="2" spans="2:23" s="197" customFormat="1" ht="33" customHeight="1" x14ac:dyDescent="0.35">
      <c r="B2" s="279" t="s">
        <v>313</v>
      </c>
      <c r="P2" s="368"/>
      <c r="Q2" s="368"/>
      <c r="R2" s="368"/>
      <c r="S2" s="368"/>
      <c r="T2" s="368"/>
      <c r="U2" s="368"/>
      <c r="V2" s="368"/>
      <c r="W2" s="368"/>
    </row>
    <row r="4" spans="2:23" s="281" customFormat="1" ht="23" x14ac:dyDescent="0.25">
      <c r="B4" s="280" t="s">
        <v>314</v>
      </c>
      <c r="P4" s="369"/>
      <c r="Q4" s="369"/>
      <c r="R4" s="369"/>
      <c r="S4" s="369"/>
      <c r="T4" s="369"/>
      <c r="U4" s="369"/>
      <c r="V4" s="369"/>
      <c r="W4" s="369"/>
    </row>
    <row r="5" spans="2:23" ht="25" x14ac:dyDescent="0.25">
      <c r="B5" s="195"/>
    </row>
    <row r="6" spans="2:23" s="210" customFormat="1" ht="15" x14ac:dyDescent="0.2">
      <c r="B6" s="211" t="s">
        <v>229</v>
      </c>
      <c r="C6" s="212" t="s">
        <v>316</v>
      </c>
      <c r="D6" s="212" t="s">
        <v>297</v>
      </c>
      <c r="E6" s="212" t="s">
        <v>315</v>
      </c>
      <c r="F6" s="213" t="s">
        <v>247</v>
      </c>
      <c r="P6" s="370"/>
      <c r="Q6" s="370"/>
      <c r="R6" s="370"/>
      <c r="S6" s="370"/>
      <c r="T6" s="370"/>
      <c r="U6" s="370"/>
      <c r="V6" s="370"/>
      <c r="W6" s="370"/>
    </row>
    <row r="7" spans="2:23" s="210" customFormat="1" ht="14" x14ac:dyDescent="0.15">
      <c r="B7" s="214" t="s">
        <v>172</v>
      </c>
      <c r="C7" s="290">
        <v>38532495</v>
      </c>
      <c r="D7" s="241">
        <v>36371102.186880559</v>
      </c>
      <c r="E7" s="217">
        <f>C7/D7-1</f>
        <v>5.9426101579596269E-2</v>
      </c>
      <c r="F7" s="217">
        <f>C7/$C$15</f>
        <v>0.34612582013168458</v>
      </c>
      <c r="P7" s="370"/>
      <c r="Q7" s="370"/>
      <c r="R7" s="370"/>
      <c r="S7" s="370"/>
      <c r="T7" s="370"/>
      <c r="U7" s="370"/>
      <c r="V7" s="370"/>
      <c r="W7" s="370"/>
    </row>
    <row r="8" spans="2:23" s="210" customFormat="1" ht="14" x14ac:dyDescent="0.15">
      <c r="B8" s="218" t="s">
        <v>86</v>
      </c>
      <c r="C8" s="291">
        <v>22967021</v>
      </c>
      <c r="D8" s="321">
        <v>21070661.276284628</v>
      </c>
      <c r="E8" s="295">
        <f t="shared" ref="E8:E15" si="0">C8/D8-1</f>
        <v>9.0000009911874734E-2</v>
      </c>
      <c r="F8" s="222">
        <f t="shared" ref="F8:F15" si="1">C8/$C$15</f>
        <v>0.20630584600365542</v>
      </c>
      <c r="P8" s="370"/>
      <c r="Q8" s="370"/>
      <c r="R8" s="370"/>
      <c r="S8" s="370"/>
      <c r="T8" s="370"/>
      <c r="U8" s="370"/>
      <c r="V8" s="370"/>
      <c r="W8" s="370"/>
    </row>
    <row r="9" spans="2:23" s="210" customFormat="1" ht="14" x14ac:dyDescent="0.15">
      <c r="B9" s="214" t="s">
        <v>98</v>
      </c>
      <c r="C9" s="290">
        <v>23967263</v>
      </c>
      <c r="D9" s="241">
        <v>19855797.680304833</v>
      </c>
      <c r="E9" s="217">
        <f t="shared" si="0"/>
        <v>0.20706623757419584</v>
      </c>
      <c r="F9" s="217">
        <f t="shared" si="1"/>
        <v>0.2152907192276747</v>
      </c>
      <c r="P9" s="370"/>
      <c r="Q9" s="370"/>
      <c r="R9" s="370"/>
      <c r="S9" s="370"/>
      <c r="T9" s="370"/>
      <c r="U9" s="370"/>
      <c r="V9" s="370"/>
      <c r="W9" s="370"/>
    </row>
    <row r="10" spans="2:23" s="210" customFormat="1" ht="14" x14ac:dyDescent="0.15">
      <c r="B10" s="223" t="s">
        <v>87</v>
      </c>
      <c r="C10" s="292">
        <v>15459402</v>
      </c>
      <c r="D10" s="321">
        <v>16516713.6</v>
      </c>
      <c r="E10" s="222">
        <f t="shared" si="0"/>
        <v>-6.4014647562817828E-2</v>
      </c>
      <c r="F10" s="222">
        <f t="shared" si="1"/>
        <v>0.13886716123613083</v>
      </c>
      <c r="H10" s="224"/>
      <c r="P10" s="370"/>
      <c r="Q10" s="370"/>
      <c r="R10" s="370"/>
      <c r="S10" s="370"/>
      <c r="T10" s="370"/>
      <c r="U10" s="370"/>
      <c r="V10" s="370"/>
      <c r="W10" s="370"/>
    </row>
    <row r="11" spans="2:23" s="210" customFormat="1" ht="14" x14ac:dyDescent="0.15">
      <c r="B11" s="214" t="s">
        <v>89</v>
      </c>
      <c r="C11" s="290">
        <v>6794191</v>
      </c>
      <c r="D11" s="241">
        <v>6634192.9500000002</v>
      </c>
      <c r="E11" s="217">
        <f t="shared" si="0"/>
        <v>2.4117183688484589E-2</v>
      </c>
      <c r="F11" s="217">
        <f t="shared" si="1"/>
        <v>6.1030175492303579E-2</v>
      </c>
      <c r="P11" s="370"/>
      <c r="Q11" s="370"/>
      <c r="R11" s="370"/>
      <c r="S11" s="370"/>
      <c r="T11" s="370"/>
      <c r="U11" s="370"/>
      <c r="V11" s="370"/>
      <c r="W11" s="370"/>
    </row>
    <row r="12" spans="2:23" s="210" customFormat="1" ht="14" x14ac:dyDescent="0.15">
      <c r="B12" s="225" t="s">
        <v>142</v>
      </c>
      <c r="C12" s="314">
        <v>3604738</v>
      </c>
      <c r="D12" s="243">
        <v>3528096.2</v>
      </c>
      <c r="E12" s="228">
        <f t="shared" si="0"/>
        <v>2.1723273872180648E-2</v>
      </c>
      <c r="F12" s="228">
        <f t="shared" si="1"/>
        <v>3.2380277908550907E-2</v>
      </c>
      <c r="P12" s="370"/>
      <c r="Q12" s="370"/>
      <c r="R12" s="370"/>
      <c r="S12" s="370"/>
      <c r="T12" s="370"/>
      <c r="U12" s="370"/>
      <c r="V12" s="370"/>
      <c r="W12" s="370"/>
    </row>
    <row r="13" spans="2:23" s="210" customFormat="1" ht="14" x14ac:dyDescent="0.15">
      <c r="B13" s="229" t="s">
        <v>262</v>
      </c>
      <c r="C13" s="315">
        <v>1510886</v>
      </c>
      <c r="D13" s="322">
        <v>1573840</v>
      </c>
      <c r="E13" s="317">
        <f t="shared" si="0"/>
        <v>-4.0000254155441506E-2</v>
      </c>
      <c r="F13" s="260">
        <f t="shared" si="1"/>
        <v>1.3571834781928353E-2</v>
      </c>
      <c r="P13" s="370"/>
      <c r="Q13" s="370"/>
      <c r="R13" s="370"/>
      <c r="S13" s="370"/>
      <c r="T13" s="370"/>
      <c r="U13" s="370"/>
      <c r="V13" s="370"/>
      <c r="W13" s="370"/>
    </row>
    <row r="14" spans="2:23" s="210" customFormat="1" ht="14" x14ac:dyDescent="0.15">
      <c r="B14" s="229" t="s">
        <v>200</v>
      </c>
      <c r="C14" s="293">
        <v>1552479</v>
      </c>
      <c r="D14" s="270">
        <v>1444750</v>
      </c>
      <c r="E14" s="232">
        <f t="shared" si="0"/>
        <v>7.4565841841149005E-2</v>
      </c>
      <c r="F14" s="232">
        <f t="shared" si="1"/>
        <v>1.3945452198520171E-2</v>
      </c>
      <c r="P14" s="370"/>
      <c r="Q14" s="370"/>
      <c r="R14" s="370"/>
      <c r="S14" s="370"/>
      <c r="T14" s="370"/>
      <c r="U14" s="370"/>
      <c r="V14" s="370"/>
      <c r="W14" s="370"/>
    </row>
    <row r="15" spans="2:23" s="210" customFormat="1" ht="14" x14ac:dyDescent="0.15">
      <c r="B15" s="233" t="s">
        <v>90</v>
      </c>
      <c r="C15" s="294">
        <f>SUM(C7:C12)</f>
        <v>111325110</v>
      </c>
      <c r="D15" s="234">
        <f>D7+D8+D9+D10+D11+D12</f>
        <v>103976563.89347002</v>
      </c>
      <c r="E15" s="236">
        <f t="shared" si="0"/>
        <v>7.0675023595307307E-2</v>
      </c>
      <c r="F15" s="236">
        <f t="shared" si="1"/>
        <v>1</v>
      </c>
      <c r="P15" s="370"/>
      <c r="Q15" s="370"/>
      <c r="R15" s="370"/>
      <c r="S15" s="370"/>
      <c r="T15" s="370"/>
      <c r="U15" s="370"/>
      <c r="V15" s="370"/>
      <c r="W15" s="370"/>
    </row>
    <row r="17" spans="2:23" x14ac:dyDescent="0.2">
      <c r="B17" s="377"/>
      <c r="C17" s="377"/>
      <c r="D17" s="377"/>
      <c r="E17" s="377"/>
      <c r="F17" s="377"/>
    </row>
    <row r="18" spans="2:23" x14ac:dyDescent="0.2">
      <c r="B18" s="196"/>
    </row>
    <row r="19" spans="2:23" s="281" customFormat="1" ht="23" x14ac:dyDescent="0.25">
      <c r="B19" s="282" t="s">
        <v>317</v>
      </c>
      <c r="D19" s="283"/>
      <c r="P19" s="369"/>
      <c r="Q19" s="369"/>
      <c r="R19" s="369"/>
      <c r="S19" s="369"/>
      <c r="T19" s="369"/>
      <c r="U19" s="369"/>
      <c r="V19" s="369"/>
      <c r="W19" s="369"/>
    </row>
    <row r="20" spans="2:23" x14ac:dyDescent="0.2">
      <c r="B20" s="196"/>
    </row>
    <row r="21" spans="2:23" s="210" customFormat="1" ht="15" x14ac:dyDescent="0.2">
      <c r="B21" s="211" t="s">
        <v>234</v>
      </c>
      <c r="C21" s="212" t="s">
        <v>316</v>
      </c>
      <c r="D21" s="212" t="s">
        <v>297</v>
      </c>
      <c r="E21" s="212" t="s">
        <v>315</v>
      </c>
      <c r="F21" s="213" t="s">
        <v>230</v>
      </c>
      <c r="P21" s="370"/>
      <c r="Q21" s="370"/>
      <c r="R21" s="370"/>
      <c r="S21" s="370"/>
      <c r="T21" s="370"/>
      <c r="U21" s="370"/>
      <c r="V21" s="370"/>
      <c r="W21" s="370"/>
    </row>
    <row r="22" spans="2:23" s="210" customFormat="1" ht="14" x14ac:dyDescent="0.2">
      <c r="B22" s="214" t="s">
        <v>218</v>
      </c>
      <c r="C22" s="241">
        <f>(C7+C9)-C23</f>
        <v>12982217.736765042</v>
      </c>
      <c r="D22" s="241">
        <v>11928120.25</v>
      </c>
      <c r="E22" s="217">
        <f>C22/D22-1</f>
        <v>8.837079646015833E-2</v>
      </c>
      <c r="F22" s="242">
        <f>C22/$C$24</f>
        <v>0.20771628806570805</v>
      </c>
      <c r="P22" s="370"/>
      <c r="Q22" s="370"/>
      <c r="R22" s="370"/>
      <c r="S22" s="370"/>
      <c r="T22" s="370"/>
      <c r="U22" s="370"/>
      <c r="V22" s="370"/>
      <c r="W22" s="370"/>
    </row>
    <row r="23" spans="2:23" s="210" customFormat="1" ht="14" x14ac:dyDescent="0.2">
      <c r="B23" s="225" t="s">
        <v>95</v>
      </c>
      <c r="C23" s="243">
        <v>49517540.263234958</v>
      </c>
      <c r="D23" s="243">
        <v>44298779.617185391</v>
      </c>
      <c r="E23" s="228">
        <f>C23/D23-1</f>
        <v>0.1178082261215383</v>
      </c>
      <c r="F23" s="244">
        <f t="shared" ref="F23:F24" si="2">C23/$C$24</f>
        <v>0.79228371193429192</v>
      </c>
      <c r="P23" s="370"/>
      <c r="Q23" s="370"/>
      <c r="R23" s="370"/>
      <c r="S23" s="370"/>
      <c r="T23" s="370"/>
      <c r="U23" s="370"/>
      <c r="V23" s="370"/>
      <c r="W23" s="370"/>
    </row>
    <row r="24" spans="2:23" s="210" customFormat="1" ht="14" x14ac:dyDescent="0.2">
      <c r="B24" s="233" t="s">
        <v>127</v>
      </c>
      <c r="C24" s="245">
        <f>SUM(C22:C23)</f>
        <v>62499758</v>
      </c>
      <c r="D24" s="245">
        <f>D7+D9</f>
        <v>56226899.867185391</v>
      </c>
      <c r="E24" s="236">
        <f t="shared" ref="E24" si="3">C24/D24-1</f>
        <v>0.11156329350598804</v>
      </c>
      <c r="F24" s="246">
        <f t="shared" si="2"/>
        <v>1</v>
      </c>
      <c r="P24" s="370"/>
      <c r="Q24" s="370"/>
      <c r="R24" s="370"/>
      <c r="S24" s="370"/>
      <c r="T24" s="370"/>
      <c r="U24" s="370"/>
      <c r="V24" s="370"/>
      <c r="W24" s="370"/>
    </row>
    <row r="25" spans="2:23" x14ac:dyDescent="0.2">
      <c r="B25" s="196"/>
    </row>
    <row r="26" spans="2:23" x14ac:dyDescent="0.2">
      <c r="B26" s="377" t="s">
        <v>290</v>
      </c>
      <c r="C26" s="377"/>
      <c r="D26" s="377"/>
      <c r="E26" s="377"/>
      <c r="F26" s="377"/>
    </row>
    <row r="27" spans="2:23" x14ac:dyDescent="0.2">
      <c r="B27" s="377"/>
      <c r="C27" s="377"/>
      <c r="D27" s="377"/>
      <c r="E27" s="377"/>
      <c r="F27" s="377"/>
    </row>
    <row r="28" spans="2:23" x14ac:dyDescent="0.2">
      <c r="B28" s="377"/>
      <c r="C28" s="377"/>
      <c r="D28" s="377"/>
      <c r="E28" s="377"/>
      <c r="F28" s="377"/>
    </row>
    <row r="29" spans="2:23" ht="26" customHeight="1" x14ac:dyDescent="0.2">
      <c r="B29" s="377"/>
      <c r="C29" s="377"/>
      <c r="D29" s="377"/>
      <c r="E29" s="377"/>
      <c r="F29" s="377"/>
    </row>
    <row r="31" spans="2:23" s="281" customFormat="1" ht="23" x14ac:dyDescent="0.25">
      <c r="B31" s="282" t="s">
        <v>318</v>
      </c>
      <c r="D31" s="283"/>
      <c r="P31" s="369"/>
      <c r="Q31" s="369"/>
      <c r="R31" s="369"/>
      <c r="S31" s="369"/>
      <c r="T31" s="369"/>
      <c r="U31" s="369"/>
      <c r="V31" s="369"/>
      <c r="W31" s="369"/>
    </row>
    <row r="33" spans="2:23" s="210" customFormat="1" ht="15" x14ac:dyDescent="0.2">
      <c r="B33" s="211" t="s">
        <v>0</v>
      </c>
      <c r="C33" s="212" t="s">
        <v>316</v>
      </c>
      <c r="D33" s="212" t="s">
        <v>297</v>
      </c>
      <c r="E33" s="212" t="s">
        <v>315</v>
      </c>
      <c r="F33" s="213" t="s">
        <v>230</v>
      </c>
      <c r="P33" s="370"/>
      <c r="Q33" s="370"/>
      <c r="R33" s="370"/>
      <c r="S33" s="370"/>
      <c r="T33" s="370"/>
      <c r="U33" s="370"/>
      <c r="V33" s="370"/>
      <c r="W33" s="370"/>
    </row>
    <row r="34" spans="2:23" s="210" customFormat="1" ht="14" x14ac:dyDescent="0.2">
      <c r="B34" s="214" t="s">
        <v>217</v>
      </c>
      <c r="C34" s="241">
        <f>C7</f>
        <v>38532495</v>
      </c>
      <c r="D34" s="247">
        <v>36371102.186880559</v>
      </c>
      <c r="E34" s="217">
        <f>C34/D34-1</f>
        <v>5.9426101579596269E-2</v>
      </c>
      <c r="F34" s="242">
        <f>C34/C36</f>
        <v>0.6165223071743734</v>
      </c>
      <c r="P34" s="370"/>
      <c r="Q34" s="370"/>
      <c r="R34" s="370"/>
      <c r="S34" s="370"/>
      <c r="T34" s="370"/>
      <c r="U34" s="370"/>
      <c r="V34" s="370"/>
      <c r="W34" s="370"/>
    </row>
    <row r="35" spans="2:23" s="210" customFormat="1" ht="14" x14ac:dyDescent="0.2">
      <c r="B35" s="225" t="s">
        <v>98</v>
      </c>
      <c r="C35" s="243">
        <f>C9</f>
        <v>23967263</v>
      </c>
      <c r="D35" s="249">
        <v>19855797.680304833</v>
      </c>
      <c r="E35" s="228">
        <f t="shared" ref="E35:E36" si="4">C35/D35-1</f>
        <v>0.20706623757419584</v>
      </c>
      <c r="F35" s="244">
        <f>C35/C36</f>
        <v>0.3834776928256266</v>
      </c>
      <c r="P35" s="370"/>
      <c r="Q35" s="370"/>
      <c r="R35" s="370"/>
      <c r="S35" s="370"/>
      <c r="T35" s="370"/>
      <c r="U35" s="370"/>
      <c r="V35" s="370"/>
      <c r="W35" s="370"/>
    </row>
    <row r="36" spans="2:23" s="210" customFormat="1" ht="14" x14ac:dyDescent="0.2">
      <c r="B36" s="233" t="s">
        <v>127</v>
      </c>
      <c r="C36" s="245">
        <f>C7+C9</f>
        <v>62499758</v>
      </c>
      <c r="D36" s="245">
        <f>SUM(D34:D35)</f>
        <v>56226899.867185391</v>
      </c>
      <c r="E36" s="236">
        <f t="shared" si="4"/>
        <v>0.11156329350598804</v>
      </c>
      <c r="F36" s="246">
        <f>SUM(F34:F35)</f>
        <v>1</v>
      </c>
      <c r="P36" s="370"/>
      <c r="Q36" s="370"/>
      <c r="R36" s="370"/>
      <c r="S36" s="370"/>
      <c r="T36" s="370"/>
      <c r="U36" s="370"/>
      <c r="V36" s="370"/>
      <c r="W36" s="370"/>
    </row>
    <row r="39" spans="2:23" s="281" customFormat="1" ht="23" x14ac:dyDescent="0.25">
      <c r="B39" s="284" t="s">
        <v>252</v>
      </c>
      <c r="C39" s="285"/>
      <c r="D39" s="286"/>
      <c r="E39" s="285"/>
      <c r="P39" s="369"/>
      <c r="Q39" s="369"/>
      <c r="R39" s="369"/>
      <c r="S39" s="369"/>
      <c r="T39" s="369"/>
      <c r="U39" s="369"/>
      <c r="V39" s="369"/>
      <c r="W39" s="369"/>
    </row>
    <row r="41" spans="2:23" s="210" customFormat="1" ht="14" x14ac:dyDescent="0.2">
      <c r="B41" s="252" t="s">
        <v>134</v>
      </c>
      <c r="C41" s="254" t="s">
        <v>316</v>
      </c>
      <c r="D41" s="254" t="s">
        <v>297</v>
      </c>
      <c r="E41" s="254" t="s">
        <v>278</v>
      </c>
      <c r="F41" s="254" t="s">
        <v>246</v>
      </c>
      <c r="G41" s="255" t="s">
        <v>211</v>
      </c>
      <c r="H41" s="255" t="s">
        <v>164</v>
      </c>
      <c r="I41" s="255" t="s">
        <v>141</v>
      </c>
      <c r="J41" s="255" t="s">
        <v>320</v>
      </c>
      <c r="K41" s="255" t="s">
        <v>301</v>
      </c>
      <c r="L41" s="255" t="s">
        <v>282</v>
      </c>
      <c r="M41" s="300" t="s">
        <v>253</v>
      </c>
      <c r="N41" s="300" t="s">
        <v>236</v>
      </c>
      <c r="O41" s="300" t="s">
        <v>192</v>
      </c>
      <c r="P41" s="254" t="s">
        <v>322</v>
      </c>
      <c r="Q41" s="254" t="s">
        <v>321</v>
      </c>
      <c r="R41" s="254" t="s">
        <v>283</v>
      </c>
      <c r="S41" s="254" t="s">
        <v>254</v>
      </c>
      <c r="T41" s="255" t="s">
        <v>255</v>
      </c>
      <c r="U41" s="254" t="s">
        <v>256</v>
      </c>
      <c r="V41" s="254" t="s">
        <v>257</v>
      </c>
      <c r="W41" s="370"/>
    </row>
    <row r="42" spans="2:23" s="210" customFormat="1" ht="18" customHeight="1" x14ac:dyDescent="0.2">
      <c r="B42" s="256" t="s">
        <v>172</v>
      </c>
      <c r="C42" s="270">
        <f t="shared" ref="C42:C47" si="5">C7</f>
        <v>38532495</v>
      </c>
      <c r="D42" s="269">
        <v>36371102.186880559</v>
      </c>
      <c r="E42" s="270">
        <v>32747701.059999999</v>
      </c>
      <c r="F42" s="257">
        <v>31331893</v>
      </c>
      <c r="G42" s="231">
        <v>30256737</v>
      </c>
      <c r="H42" s="231">
        <v>24053984.895999998</v>
      </c>
      <c r="I42" s="296">
        <v>26122051.694618609</v>
      </c>
      <c r="J42" s="261">
        <f>C42/D42-1</f>
        <v>5.9426101579596269E-2</v>
      </c>
      <c r="K42" s="261">
        <v>0.11064596932290915</v>
      </c>
      <c r="L42" s="261">
        <v>4.5187440797145539E-2</v>
      </c>
      <c r="M42" s="298">
        <v>3.5534433207387917E-2</v>
      </c>
      <c r="N42" s="298">
        <v>0.25786796369991372</v>
      </c>
      <c r="O42" s="298">
        <v>-7.9169386187404767E-2</v>
      </c>
      <c r="P42" s="232">
        <f>C42/$C$48</f>
        <v>0.34612582013168458</v>
      </c>
      <c r="Q42" s="232">
        <f>D42/$D$48</f>
        <v>0.34980096307226355</v>
      </c>
      <c r="R42" s="232">
        <v>0.35</v>
      </c>
      <c r="S42" s="232">
        <v>0.36057547591360944</v>
      </c>
      <c r="T42" s="276">
        <v>0.38449404156132444</v>
      </c>
      <c r="U42" s="232">
        <v>0.39079394071128731</v>
      </c>
      <c r="V42" s="232">
        <v>0.41066474587719309</v>
      </c>
      <c r="W42" s="370"/>
    </row>
    <row r="43" spans="2:23" s="210" customFormat="1" ht="14" x14ac:dyDescent="0.2">
      <c r="B43" s="256" t="s">
        <v>86</v>
      </c>
      <c r="C43" s="270">
        <f t="shared" si="5"/>
        <v>22967021</v>
      </c>
      <c r="D43" s="269">
        <v>21070661.276284628</v>
      </c>
      <c r="E43" s="270">
        <v>19692207</v>
      </c>
      <c r="F43" s="257">
        <v>19306085</v>
      </c>
      <c r="G43" s="231">
        <v>17550986</v>
      </c>
      <c r="H43" s="231">
        <v>13500758.810000001</v>
      </c>
      <c r="I43" s="296">
        <v>14602861.782</v>
      </c>
      <c r="J43" s="261">
        <f t="shared" ref="J43:J48" si="6">C43/D43-1</f>
        <v>9.0000009911874734E-2</v>
      </c>
      <c r="K43" s="261">
        <v>6.9999989147210728E-2</v>
      </c>
      <c r="L43" s="261">
        <v>2.0000015539142213E-2</v>
      </c>
      <c r="M43" s="298">
        <v>0.10000002279074227</v>
      </c>
      <c r="N43" s="298">
        <v>0.29999996644633042</v>
      </c>
      <c r="O43" s="298">
        <v>-7.5471711535234132E-2</v>
      </c>
      <c r="P43" s="232">
        <f t="shared" ref="P43:P48" si="7">C43/$C$48</f>
        <v>0.20630584600365542</v>
      </c>
      <c r="Q43" s="232">
        <f t="shared" ref="Q43:Q48" si="8">D43/$D$48</f>
        <v>0.20264817846714703</v>
      </c>
      <c r="R43" s="232">
        <v>0.21</v>
      </c>
      <c r="S43" s="232">
        <v>0.22217938721109498</v>
      </c>
      <c r="T43" s="276">
        <v>0.22303295760300337</v>
      </c>
      <c r="U43" s="232">
        <v>0.21934056917238243</v>
      </c>
      <c r="V43" s="232">
        <v>0.2295715739671482</v>
      </c>
      <c r="W43" s="370"/>
    </row>
    <row r="44" spans="2:23" s="210" customFormat="1" ht="14" x14ac:dyDescent="0.2">
      <c r="B44" s="256" t="s">
        <v>98</v>
      </c>
      <c r="C44" s="270">
        <f t="shared" si="5"/>
        <v>23967263</v>
      </c>
      <c r="D44" s="269">
        <v>19855797.680304833</v>
      </c>
      <c r="E44" s="270">
        <v>18535146.255773414</v>
      </c>
      <c r="F44" s="257">
        <v>16715979</v>
      </c>
      <c r="G44" s="231">
        <v>16027187</v>
      </c>
      <c r="H44" s="231">
        <v>12287378.794</v>
      </c>
      <c r="I44" s="296">
        <v>10629730.093798114</v>
      </c>
      <c r="J44" s="261">
        <f t="shared" si="6"/>
        <v>0.20706623757419584</v>
      </c>
      <c r="K44" s="261">
        <v>7.1251200627567624E-2</v>
      </c>
      <c r="L44" s="261">
        <v>0.10882804146699487</v>
      </c>
      <c r="M44" s="298">
        <v>4.2976474911037066E-2</v>
      </c>
      <c r="N44" s="298">
        <v>0.30436175759684159</v>
      </c>
      <c r="O44" s="298">
        <v>0.15594457108266901</v>
      </c>
      <c r="P44" s="232">
        <f t="shared" si="7"/>
        <v>0.2152907192276747</v>
      </c>
      <c r="Q44" s="232">
        <f t="shared" si="8"/>
        <v>0.19096416477705727</v>
      </c>
      <c r="R44" s="232">
        <v>0.2</v>
      </c>
      <c r="S44" s="232">
        <v>0.1923717817907428</v>
      </c>
      <c r="T44" s="276">
        <v>0.2036689516284958</v>
      </c>
      <c r="U44" s="232">
        <v>0.19962734659894438</v>
      </c>
      <c r="V44" s="232">
        <v>0.16710997507948575</v>
      </c>
      <c r="W44" s="370"/>
    </row>
    <row r="45" spans="2:23" s="210" customFormat="1" ht="14" x14ac:dyDescent="0.2">
      <c r="B45" s="256" t="s">
        <v>87</v>
      </c>
      <c r="C45" s="270">
        <f t="shared" si="5"/>
        <v>15459402</v>
      </c>
      <c r="D45" s="269">
        <v>16516713.6</v>
      </c>
      <c r="E45" s="270">
        <v>13267413.5</v>
      </c>
      <c r="F45" s="257">
        <v>11706740</v>
      </c>
      <c r="G45" s="231">
        <v>9290618</v>
      </c>
      <c r="H45" s="231">
        <v>8272290.4000000004</v>
      </c>
      <c r="I45" s="296">
        <v>9130513.7880000025</v>
      </c>
      <c r="J45" s="261">
        <f t="shared" si="6"/>
        <v>-6.4014647562817828E-2</v>
      </c>
      <c r="K45" s="261">
        <v>0.2449083312282383</v>
      </c>
      <c r="L45" s="261">
        <v>0.13331409939914951</v>
      </c>
      <c r="M45" s="298">
        <v>0.26006041793990464</v>
      </c>
      <c r="N45" s="298">
        <v>0.12310104587237403</v>
      </c>
      <c r="O45" s="298">
        <v>-9.3995081539435699E-2</v>
      </c>
      <c r="P45" s="232">
        <f t="shared" si="7"/>
        <v>0.13886716123613083</v>
      </c>
      <c r="Q45" s="232">
        <f t="shared" si="8"/>
        <v>0.15885035032435121</v>
      </c>
      <c r="R45" s="232">
        <v>0.14000000000000001</v>
      </c>
      <c r="S45" s="232">
        <v>0.1347241721684958</v>
      </c>
      <c r="T45" s="276">
        <v>0.11806254135805817</v>
      </c>
      <c r="U45" s="232">
        <v>0.13439606693449516</v>
      </c>
      <c r="V45" s="232">
        <v>0.14354079718974286</v>
      </c>
      <c r="W45" s="370"/>
    </row>
    <row r="46" spans="2:23" s="210" customFormat="1" ht="14" x14ac:dyDescent="0.2">
      <c r="B46" s="256" t="s">
        <v>89</v>
      </c>
      <c r="C46" s="270">
        <f t="shared" si="5"/>
        <v>6794191</v>
      </c>
      <c r="D46" s="269">
        <v>6634192.9500000002</v>
      </c>
      <c r="E46" s="270">
        <v>5613923.3624999998</v>
      </c>
      <c r="F46" s="257">
        <v>4568782</v>
      </c>
      <c r="G46" s="231">
        <v>4103694</v>
      </c>
      <c r="H46" s="231">
        <v>2599528.1</v>
      </c>
      <c r="I46" s="296">
        <v>2598781.8089999999</v>
      </c>
      <c r="J46" s="261">
        <f t="shared" si="6"/>
        <v>2.4117183688484589E-2</v>
      </c>
      <c r="K46" s="261">
        <v>0.1817391370739434</v>
      </c>
      <c r="L46" s="261">
        <v>0.22875710911573366</v>
      </c>
      <c r="M46" s="298">
        <v>0.1133339864034697</v>
      </c>
      <c r="N46" s="298">
        <v>0.5786303675655593</v>
      </c>
      <c r="O46" s="313">
        <v>2.8716954898477809E-4</v>
      </c>
      <c r="P46" s="232">
        <f t="shared" si="7"/>
        <v>6.1030175492303579E-2</v>
      </c>
      <c r="Q46" s="232">
        <f t="shared" si="8"/>
        <v>6.380469503490338E-2</v>
      </c>
      <c r="R46" s="232">
        <v>0.06</v>
      </c>
      <c r="S46" s="232">
        <v>5.2578717283233808E-2</v>
      </c>
      <c r="T46" s="276">
        <v>5.2148580707528307E-2</v>
      </c>
      <c r="U46" s="232">
        <v>4.2233327849044204E-2</v>
      </c>
      <c r="V46" s="232">
        <v>4.0855445952705016E-2</v>
      </c>
      <c r="W46" s="370"/>
    </row>
    <row r="47" spans="2:23" s="210" customFormat="1" ht="14" x14ac:dyDescent="0.2">
      <c r="B47" s="256" t="s">
        <v>3</v>
      </c>
      <c r="C47" s="270">
        <f t="shared" si="5"/>
        <v>3604738</v>
      </c>
      <c r="D47" s="269">
        <v>3528096.2</v>
      </c>
      <c r="E47" s="270">
        <v>3231599</v>
      </c>
      <c r="F47" s="257">
        <v>3264653</v>
      </c>
      <c r="G47" s="231">
        <v>1463121</v>
      </c>
      <c r="H47" s="231">
        <v>837640</v>
      </c>
      <c r="I47" s="296">
        <v>525250.46200000378</v>
      </c>
      <c r="J47" s="261">
        <f t="shared" si="6"/>
        <v>2.1723273872180648E-2</v>
      </c>
      <c r="K47" s="261">
        <v>9.1749378558416472E-2</v>
      </c>
      <c r="L47" s="261">
        <v>-1.0124812652370752E-2</v>
      </c>
      <c r="M47" s="298">
        <v>1.231293925792877</v>
      </c>
      <c r="N47" s="298">
        <v>0.74671816054629669</v>
      </c>
      <c r="O47" s="298">
        <v>0.59474395664595137</v>
      </c>
      <c r="P47" s="232">
        <f t="shared" si="7"/>
        <v>3.2380277908550907E-2</v>
      </c>
      <c r="Q47" s="232">
        <f t="shared" si="8"/>
        <v>3.3931648324277558E-2</v>
      </c>
      <c r="R47" s="232">
        <v>0.04</v>
      </c>
      <c r="S47" s="232">
        <v>3.7570465632823166E-2</v>
      </c>
      <c r="T47" s="276">
        <v>1.8592927141589874E-2</v>
      </c>
      <c r="U47" s="232">
        <v>1.3608748733846496E-2</v>
      </c>
      <c r="V47" s="232">
        <v>8.2574619337250008E-3</v>
      </c>
      <c r="W47" s="370"/>
    </row>
    <row r="48" spans="2:23" s="210" customFormat="1" ht="14" x14ac:dyDescent="0.2">
      <c r="B48" s="252" t="s">
        <v>90</v>
      </c>
      <c r="C48" s="355">
        <f>SUM(C42:C47)</f>
        <v>111325110</v>
      </c>
      <c r="D48" s="327">
        <v>103976563.89347002</v>
      </c>
      <c r="E48" s="355">
        <v>93087990.17827341</v>
      </c>
      <c r="F48" s="262">
        <v>86894132</v>
      </c>
      <c r="G48" s="297">
        <v>78692343</v>
      </c>
      <c r="H48" s="297">
        <v>61551581</v>
      </c>
      <c r="I48" s="297">
        <v>63609189.629416734</v>
      </c>
      <c r="J48" s="266">
        <f t="shared" si="6"/>
        <v>7.0675023595307307E-2</v>
      </c>
      <c r="K48" s="266">
        <v>0.11697076813393248</v>
      </c>
      <c r="L48" s="266">
        <v>7.1280511534120627E-2</v>
      </c>
      <c r="M48" s="302">
        <v>0.10422601090934602</v>
      </c>
      <c r="N48" s="302">
        <v>0.27847801342422063</v>
      </c>
      <c r="O48" s="302">
        <v>-3.234766299341707E-2</v>
      </c>
      <c r="P48" s="265">
        <f t="shared" si="7"/>
        <v>1</v>
      </c>
      <c r="Q48" s="265">
        <f t="shared" si="8"/>
        <v>1</v>
      </c>
      <c r="R48" s="265">
        <v>1</v>
      </c>
      <c r="S48" s="265">
        <v>1</v>
      </c>
      <c r="T48" s="371">
        <v>1</v>
      </c>
      <c r="U48" s="265">
        <v>1</v>
      </c>
      <c r="V48" s="265">
        <v>1</v>
      </c>
      <c r="W48" s="370"/>
    </row>
    <row r="49" spans="2:25" ht="20" x14ac:dyDescent="0.2">
      <c r="B49" s="198"/>
      <c r="C49" s="199"/>
      <c r="D49" s="200"/>
      <c r="E49" s="200"/>
      <c r="F49" s="201"/>
      <c r="G49" s="201"/>
      <c r="H49" s="202"/>
      <c r="I49" s="203"/>
      <c r="J49" s="203"/>
      <c r="K49" s="204"/>
      <c r="L49" s="205"/>
      <c r="M49" s="206"/>
      <c r="N49" s="206"/>
      <c r="O49" s="206"/>
      <c r="P49" s="202"/>
      <c r="Q49" s="202"/>
      <c r="R49" s="202"/>
    </row>
    <row r="50" spans="2:25" s="210" customFormat="1" ht="14" x14ac:dyDescent="0.2">
      <c r="B50" s="252" t="s">
        <v>259</v>
      </c>
      <c r="C50" s="254" t="s">
        <v>316</v>
      </c>
      <c r="D50" s="254" t="s">
        <v>297</v>
      </c>
      <c r="E50" s="254" t="s">
        <v>278</v>
      </c>
      <c r="F50" s="254" t="s">
        <v>246</v>
      </c>
      <c r="G50" s="254" t="s">
        <v>211</v>
      </c>
      <c r="H50" s="254" t="s">
        <v>164</v>
      </c>
      <c r="I50" s="254" t="s">
        <v>141</v>
      </c>
      <c r="J50" s="254" t="s">
        <v>320</v>
      </c>
      <c r="K50" s="254" t="s">
        <v>301</v>
      </c>
      <c r="L50" s="254" t="s">
        <v>282</v>
      </c>
      <c r="M50" s="300" t="s">
        <v>253</v>
      </c>
      <c r="N50" s="300" t="s">
        <v>236</v>
      </c>
      <c r="O50" s="300" t="s">
        <v>192</v>
      </c>
      <c r="P50" s="254" t="s">
        <v>322</v>
      </c>
      <c r="Q50" s="254" t="s">
        <v>321</v>
      </c>
      <c r="R50" s="254" t="s">
        <v>283</v>
      </c>
      <c r="S50" s="254" t="s">
        <v>254</v>
      </c>
      <c r="T50" s="255" t="s">
        <v>255</v>
      </c>
      <c r="U50" s="254" t="s">
        <v>256</v>
      </c>
      <c r="V50" s="254" t="s">
        <v>257</v>
      </c>
      <c r="W50" s="370"/>
    </row>
    <row r="51" spans="2:25" s="210" customFormat="1" ht="14" x14ac:dyDescent="0.2">
      <c r="B51" s="256" t="s">
        <v>218</v>
      </c>
      <c r="C51" s="270">
        <f>C22</f>
        <v>12982217.736765042</v>
      </c>
      <c r="D51" s="269">
        <v>11928120.25</v>
      </c>
      <c r="E51" s="269">
        <v>10928918.315773413</v>
      </c>
      <c r="F51" s="269">
        <v>8895012</v>
      </c>
      <c r="G51" s="269">
        <v>10406201</v>
      </c>
      <c r="H51" s="230">
        <v>8882048.4599999972</v>
      </c>
      <c r="I51" s="304">
        <v>9893204.7456346117</v>
      </c>
      <c r="J51" s="357">
        <f>C51/D51-1</f>
        <v>8.837079646015833E-2</v>
      </c>
      <c r="K51" s="357">
        <v>9.1427340323741557E-2</v>
      </c>
      <c r="L51" s="357">
        <v>0.22865695018437449</v>
      </c>
      <c r="M51" s="298">
        <v>-0.14522004716226411</v>
      </c>
      <c r="N51" s="298">
        <v>0.17159921462531669</v>
      </c>
      <c r="O51" s="298">
        <v>-0.10220715244782419</v>
      </c>
      <c r="P51" s="232">
        <f>C51/C53</f>
        <v>0.20771628806570805</v>
      </c>
      <c r="Q51" s="232">
        <f>D51/D53</f>
        <v>0.21214259150292183</v>
      </c>
      <c r="R51" s="232">
        <v>0.21311059911472449</v>
      </c>
      <c r="S51" s="232">
        <v>0.18512811555941541</v>
      </c>
      <c r="T51" s="232">
        <v>0.22483402660500437</v>
      </c>
      <c r="U51" s="232">
        <v>0.24440603098347843</v>
      </c>
      <c r="V51" s="232">
        <v>0.26918979881276694</v>
      </c>
      <c r="W51" s="370"/>
    </row>
    <row r="52" spans="2:25" s="210" customFormat="1" ht="14" x14ac:dyDescent="0.2">
      <c r="B52" s="256" t="s">
        <v>95</v>
      </c>
      <c r="C52" s="270">
        <f>C23</f>
        <v>49517540.263234958</v>
      </c>
      <c r="D52" s="269">
        <v>44298779.617185391</v>
      </c>
      <c r="E52" s="269">
        <v>40353929</v>
      </c>
      <c r="F52" s="269">
        <v>39152860</v>
      </c>
      <c r="G52" s="269">
        <v>35877723</v>
      </c>
      <c r="H52" s="270">
        <v>27459315.23</v>
      </c>
      <c r="I52" s="304">
        <v>26858577.042782117</v>
      </c>
      <c r="J52" s="357">
        <f t="shared" ref="J52:J53" si="9">C52/D52-1</f>
        <v>0.1178082261215383</v>
      </c>
      <c r="K52" s="357">
        <v>9.7756295729850562E-2</v>
      </c>
      <c r="L52" s="357">
        <v>3.0676405248556637E-2</v>
      </c>
      <c r="M52" s="298">
        <v>9.1286088584830116E-2</v>
      </c>
      <c r="N52" s="298">
        <v>0.30657748379692573</v>
      </c>
      <c r="O52" s="298">
        <v>2.2366716831684341E-2</v>
      </c>
      <c r="P52" s="232">
        <f>C52/C53</f>
        <v>0.79228371193429192</v>
      </c>
      <c r="Q52" s="232">
        <f>D52/D53</f>
        <v>0.78785740849707819</v>
      </c>
      <c r="R52" s="232">
        <v>0.78688940088527548</v>
      </c>
      <c r="S52" s="232">
        <v>0.81487188444058456</v>
      </c>
      <c r="T52" s="232">
        <v>0.7751659733949956</v>
      </c>
      <c r="U52" s="232">
        <v>0.75559396901652154</v>
      </c>
      <c r="V52" s="232">
        <v>0.73081020118723306</v>
      </c>
      <c r="W52" s="370"/>
    </row>
    <row r="53" spans="2:25" s="210" customFormat="1" ht="14" x14ac:dyDescent="0.2">
      <c r="B53" s="252" t="s">
        <v>90</v>
      </c>
      <c r="C53" s="355">
        <f>SUM(C51:C52)</f>
        <v>62499758</v>
      </c>
      <c r="D53" s="327">
        <v>56226899.867185391</v>
      </c>
      <c r="E53" s="327">
        <v>51282847.315773413</v>
      </c>
      <c r="F53" s="262">
        <v>48047872</v>
      </c>
      <c r="G53" s="263">
        <v>46283924</v>
      </c>
      <c r="H53" s="263">
        <v>36341363.689999998</v>
      </c>
      <c r="I53" s="264">
        <v>36751781.788416728</v>
      </c>
      <c r="J53" s="267">
        <f t="shared" si="9"/>
        <v>0.11156329350598804</v>
      </c>
      <c r="K53" s="267">
        <v>9.6407528251484242E-2</v>
      </c>
      <c r="L53" s="267">
        <v>6.7328170449950653E-2</v>
      </c>
      <c r="M53" s="302">
        <v>3.811146176802116E-2</v>
      </c>
      <c r="N53" s="302">
        <v>0.27358798075967306</v>
      </c>
      <c r="O53" s="302">
        <v>-1.1167297976994561E-2</v>
      </c>
      <c r="P53" s="265">
        <f>SUM(P51:P52)</f>
        <v>1</v>
      </c>
      <c r="Q53" s="265">
        <f>SUM(Q51:Q52)</f>
        <v>1</v>
      </c>
      <c r="R53" s="265">
        <v>1</v>
      </c>
      <c r="S53" s="265">
        <v>1</v>
      </c>
      <c r="T53" s="371">
        <v>1</v>
      </c>
      <c r="U53" s="371">
        <v>1</v>
      </c>
      <c r="V53" s="265">
        <v>1</v>
      </c>
      <c r="W53" s="370"/>
    </row>
    <row r="54" spans="2:25" x14ac:dyDescent="0.2">
      <c r="B54" s="271" t="s">
        <v>319</v>
      </c>
    </row>
    <row r="55" spans="2:25" x14ac:dyDescent="0.2">
      <c r="B55" s="271"/>
    </row>
    <row r="56" spans="2:25" x14ac:dyDescent="0.2">
      <c r="B56" s="252" t="s">
        <v>260</v>
      </c>
      <c r="C56" s="254" t="s">
        <v>316</v>
      </c>
      <c r="D56" s="254" t="s">
        <v>297</v>
      </c>
      <c r="E56" s="254" t="s">
        <v>284</v>
      </c>
      <c r="F56" s="254" t="s">
        <v>246</v>
      </c>
      <c r="G56" s="254" t="s">
        <v>211</v>
      </c>
      <c r="H56" s="254" t="s">
        <v>164</v>
      </c>
      <c r="I56" s="254" t="s">
        <v>141</v>
      </c>
      <c r="J56" s="254" t="s">
        <v>320</v>
      </c>
      <c r="K56" s="254" t="s">
        <v>301</v>
      </c>
      <c r="L56" s="254" t="s">
        <v>282</v>
      </c>
      <c r="M56" s="300" t="s">
        <v>253</v>
      </c>
      <c r="N56" s="300" t="s">
        <v>236</v>
      </c>
      <c r="O56" s="300" t="s">
        <v>192</v>
      </c>
      <c r="P56" s="254" t="s">
        <v>322</v>
      </c>
      <c r="Q56" s="254" t="s">
        <v>321</v>
      </c>
      <c r="R56" s="300" t="s">
        <v>283</v>
      </c>
      <c r="S56" s="300" t="s">
        <v>254</v>
      </c>
      <c r="T56" s="255" t="s">
        <v>255</v>
      </c>
      <c r="U56" s="254" t="s">
        <v>256</v>
      </c>
      <c r="V56" s="254" t="s">
        <v>257</v>
      </c>
      <c r="X56" s="363"/>
      <c r="Y56" s="363"/>
    </row>
    <row r="57" spans="2:25" x14ac:dyDescent="0.2">
      <c r="B57" s="256" t="s">
        <v>217</v>
      </c>
      <c r="C57" s="270">
        <f>C34</f>
        <v>38532495</v>
      </c>
      <c r="D57" s="269">
        <v>36371102.186880559</v>
      </c>
      <c r="E57" s="270">
        <v>32747701.059999999</v>
      </c>
      <c r="F57" s="269">
        <v>31331893</v>
      </c>
      <c r="G57" s="269">
        <v>30256737</v>
      </c>
      <c r="H57" s="230">
        <v>24053984.895999998</v>
      </c>
      <c r="I57" s="311">
        <v>26122051.694618609</v>
      </c>
      <c r="J57" s="357">
        <f>C57/D57-1</f>
        <v>5.9426101579596269E-2</v>
      </c>
      <c r="K57" s="357">
        <v>0.11064596932290915</v>
      </c>
      <c r="L57" s="357">
        <v>4.5187440797145539E-2</v>
      </c>
      <c r="M57" s="298">
        <v>3.5534433207387917E-2</v>
      </c>
      <c r="N57" s="298">
        <v>0.25786796369991372</v>
      </c>
      <c r="O57" s="298">
        <v>-7.9169386187404767E-2</v>
      </c>
      <c r="P57" s="232">
        <v>0.61622848282836451</v>
      </c>
      <c r="Q57" s="232">
        <f>D57/D59</f>
        <v>0.64686301881827768</v>
      </c>
      <c r="R57" s="298">
        <v>0.63857025836253767</v>
      </c>
      <c r="S57" s="298">
        <v>0.6520974123474188</v>
      </c>
      <c r="T57" s="232">
        <v>0.65372022043766209</v>
      </c>
      <c r="U57" s="232">
        <v>0.66188999128337334</v>
      </c>
      <c r="V57" s="232">
        <v>0.71076966676080033</v>
      </c>
      <c r="X57" s="363"/>
      <c r="Y57" s="363"/>
    </row>
    <row r="58" spans="2:25" x14ac:dyDescent="0.2">
      <c r="B58" s="256" t="s">
        <v>98</v>
      </c>
      <c r="C58" s="270">
        <f>C35</f>
        <v>23967263</v>
      </c>
      <c r="D58" s="269">
        <v>19855797.680304833</v>
      </c>
      <c r="E58" s="270">
        <v>18535146.255773414</v>
      </c>
      <c r="F58" s="269">
        <v>16715979</v>
      </c>
      <c r="G58" s="269">
        <v>16027187</v>
      </c>
      <c r="H58" s="230">
        <v>12287378.794</v>
      </c>
      <c r="I58" s="311">
        <v>10629730.093798114</v>
      </c>
      <c r="J58" s="357">
        <f t="shared" ref="J58:J59" si="10">C58/D58-1</f>
        <v>0.20706623757419584</v>
      </c>
      <c r="K58" s="357">
        <v>7.1251200627567624E-2</v>
      </c>
      <c r="L58" s="357">
        <v>0.10882804146699487</v>
      </c>
      <c r="M58" s="298">
        <v>4.2976474911037066E-2</v>
      </c>
      <c r="N58" s="298">
        <v>0.30436175759684159</v>
      </c>
      <c r="O58" s="298">
        <v>0.15594457108266901</v>
      </c>
      <c r="P58" s="232">
        <v>0.38377151717163549</v>
      </c>
      <c r="Q58" s="232">
        <f>D58/D59</f>
        <v>0.35313698118172232</v>
      </c>
      <c r="R58" s="298">
        <v>0.36142974163746233</v>
      </c>
      <c r="S58" s="298">
        <v>0.34790258765258114</v>
      </c>
      <c r="T58" s="232">
        <v>0.34627977956233791</v>
      </c>
      <c r="U58" s="232">
        <v>0.33811000871662666</v>
      </c>
      <c r="V58" s="232">
        <v>0.2892303332391995</v>
      </c>
      <c r="X58" s="363"/>
      <c r="Y58" s="363"/>
    </row>
    <row r="59" spans="2:25" x14ac:dyDescent="0.2">
      <c r="B59" s="252" t="s">
        <v>90</v>
      </c>
      <c r="C59" s="355">
        <f>SUM(C57:C58)</f>
        <v>62499758</v>
      </c>
      <c r="D59" s="327">
        <v>56226899.867185391</v>
      </c>
      <c r="E59" s="355">
        <v>51282847.315773413</v>
      </c>
      <c r="F59" s="262">
        <v>48047872</v>
      </c>
      <c r="G59" s="263">
        <v>46283924</v>
      </c>
      <c r="H59" s="263">
        <v>36341363.689999998</v>
      </c>
      <c r="I59" s="264">
        <v>36751781.788416721</v>
      </c>
      <c r="J59" s="267">
        <f t="shared" si="10"/>
        <v>0.11156329350598804</v>
      </c>
      <c r="K59" s="267">
        <v>9.6407528251484242E-2</v>
      </c>
      <c r="L59" s="267">
        <v>6.7328170449950653E-2</v>
      </c>
      <c r="M59" s="302">
        <v>3.811146176802116E-2</v>
      </c>
      <c r="N59" s="302">
        <v>0.27358798075967306</v>
      </c>
      <c r="O59" s="302">
        <v>-1.1167297976994339E-2</v>
      </c>
      <c r="P59" s="265">
        <v>1</v>
      </c>
      <c r="Q59" s="265">
        <f>SUM(Q57:Q58)</f>
        <v>1</v>
      </c>
      <c r="R59" s="302">
        <v>1</v>
      </c>
      <c r="S59" s="302">
        <v>1</v>
      </c>
      <c r="T59" s="371">
        <v>1</v>
      </c>
      <c r="U59" s="371">
        <v>1</v>
      </c>
      <c r="V59" s="265">
        <v>0.99999999999999978</v>
      </c>
      <c r="X59" s="363"/>
      <c r="Y59" s="363"/>
    </row>
    <row r="60" spans="2:25" x14ac:dyDescent="0.2">
      <c r="B60" s="305"/>
      <c r="C60" s="306"/>
      <c r="D60" s="307"/>
      <c r="E60" s="307"/>
      <c r="F60" s="308"/>
      <c r="G60" s="309"/>
      <c r="H60" s="309"/>
      <c r="I60" s="309"/>
      <c r="J60" s="309"/>
      <c r="K60" s="310"/>
      <c r="L60" s="310"/>
      <c r="M60" s="309"/>
    </row>
    <row r="61" spans="2:25" x14ac:dyDescent="0.2">
      <c r="B61"/>
    </row>
    <row r="62" spans="2:25" x14ac:dyDescent="0.2">
      <c r="B62" s="289"/>
    </row>
    <row r="101" spans="7:8" x14ac:dyDescent="0.2">
      <c r="G101" s="229" t="s">
        <v>98</v>
      </c>
      <c r="H101" s="337">
        <v>0.21</v>
      </c>
    </row>
    <row r="102" spans="7:8" x14ac:dyDescent="0.2">
      <c r="G102" s="256" t="s">
        <v>86</v>
      </c>
      <c r="H102" s="337">
        <v>0.09</v>
      </c>
    </row>
    <row r="103" spans="7:8" x14ac:dyDescent="0.2">
      <c r="G103" s="256" t="s">
        <v>202</v>
      </c>
      <c r="H103" s="337">
        <v>7.0000000000000007E-2</v>
      </c>
    </row>
    <row r="104" spans="7:8" x14ac:dyDescent="0.2">
      <c r="G104" s="256" t="s">
        <v>172</v>
      </c>
      <c r="H104" s="337">
        <v>0.06</v>
      </c>
    </row>
    <row r="105" spans="7:8" x14ac:dyDescent="0.2">
      <c r="G105" s="256" t="s">
        <v>89</v>
      </c>
      <c r="H105" s="337">
        <v>0.02</v>
      </c>
    </row>
    <row r="106" spans="7:8" x14ac:dyDescent="0.2">
      <c r="G106" s="256" t="s">
        <v>87</v>
      </c>
      <c r="H106" s="337">
        <v>-0.06</v>
      </c>
    </row>
    <row r="107" spans="7:8" x14ac:dyDescent="0.2">
      <c r="G107" s="229" t="s">
        <v>312</v>
      </c>
      <c r="H107" s="337">
        <v>-0.04</v>
      </c>
    </row>
    <row r="121" spans="6:7" x14ac:dyDescent="0.2">
      <c r="F121" s="363"/>
    </row>
    <row r="122" spans="6:7" x14ac:dyDescent="0.2">
      <c r="F122" s="363"/>
    </row>
    <row r="123" spans="6:7" x14ac:dyDescent="0.2">
      <c r="F123" s="363"/>
      <c r="G123" s="337"/>
    </row>
    <row r="124" spans="6:7" x14ac:dyDescent="0.2">
      <c r="F124" s="363"/>
      <c r="G124" s="337"/>
    </row>
    <row r="125" spans="6:7" x14ac:dyDescent="0.2">
      <c r="F125" s="363"/>
      <c r="G125" s="337"/>
    </row>
    <row r="126" spans="6:7" x14ac:dyDescent="0.2">
      <c r="F126" s="363"/>
      <c r="G126" s="337"/>
    </row>
    <row r="127" spans="6:7" x14ac:dyDescent="0.2">
      <c r="F127" s="363"/>
      <c r="G127" s="337"/>
    </row>
    <row r="128" spans="6:7" x14ac:dyDescent="0.2">
      <c r="G128" s="337"/>
    </row>
    <row r="129" spans="7:7" x14ac:dyDescent="0.2">
      <c r="G129" s="337"/>
    </row>
    <row r="130" spans="7:7" x14ac:dyDescent="0.2">
      <c r="G130" s="337"/>
    </row>
  </sheetData>
  <mergeCells count="2">
    <mergeCell ref="B17:F17"/>
    <mergeCell ref="B26:F29"/>
  </mergeCells>
  <pageMargins left="0.75000000000000011" right="0.75000000000000011" top="1" bottom="1" header="0.5" footer="0.5"/>
  <pageSetup orientation="landscape" horizontalDpi="4294967292" verticalDpi="4294967292"/>
  <ignoredErrors>
    <ignoredError sqref="C15" formulaRange="1"/>
    <ignoredError sqref="E36" formula="1"/>
  </ignoredErrors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86638-33B8-EB49-87ED-610D46B11425}">
  <dimension ref="B2:Y165"/>
  <sheetViews>
    <sheetView showGridLines="0" topLeftCell="A62" zoomScale="125" workbookViewId="0">
      <selection activeCell="C95" sqref="C95:C96"/>
    </sheetView>
  </sheetViews>
  <sheetFormatPr baseColWidth="10" defaultRowHeight="16" x14ac:dyDescent="0.2"/>
  <cols>
    <col min="1" max="1" width="10.83203125" style="194"/>
    <col min="2" max="2" width="39.5" style="194" customWidth="1"/>
    <col min="3" max="5" width="16.83203125" style="194" customWidth="1"/>
    <col min="6" max="6" width="25.5" style="194" bestFit="1" customWidth="1"/>
    <col min="7" max="7" width="23.33203125" style="194" bestFit="1" customWidth="1"/>
    <col min="8" max="9" width="16.83203125" style="194" customWidth="1"/>
    <col min="10" max="10" width="19.1640625" style="194" customWidth="1"/>
    <col min="11" max="11" width="16.83203125" style="194" customWidth="1"/>
    <col min="12" max="12" width="20" style="194" customWidth="1"/>
    <col min="13" max="16" width="16.83203125" style="194" customWidth="1"/>
    <col min="17" max="18" width="15.33203125" style="194" customWidth="1"/>
    <col min="19" max="19" width="15.6640625" style="194" customWidth="1"/>
    <col min="20" max="22" width="12.6640625" style="194" bestFit="1" customWidth="1"/>
    <col min="23" max="16384" width="10.83203125" style="194"/>
  </cols>
  <sheetData>
    <row r="2" spans="2:8" s="197" customFormat="1" ht="33" customHeight="1" x14ac:dyDescent="0.35">
      <c r="B2" s="279" t="s">
        <v>304</v>
      </c>
    </row>
    <row r="4" spans="2:8" s="281" customFormat="1" ht="23" x14ac:dyDescent="0.25">
      <c r="B4" s="280" t="s">
        <v>305</v>
      </c>
    </row>
    <row r="5" spans="2:8" ht="25" x14ac:dyDescent="0.25">
      <c r="B5" s="195"/>
    </row>
    <row r="6" spans="2:8" s="210" customFormat="1" ht="15" x14ac:dyDescent="0.2">
      <c r="B6" s="211" t="s">
        <v>229</v>
      </c>
      <c r="C6" s="212" t="s">
        <v>297</v>
      </c>
      <c r="D6" s="212" t="s">
        <v>306</v>
      </c>
      <c r="E6" s="212" t="s">
        <v>90</v>
      </c>
      <c r="F6" s="213" t="s">
        <v>247</v>
      </c>
    </row>
    <row r="7" spans="2:8" s="210" customFormat="1" ht="14" x14ac:dyDescent="0.15">
      <c r="B7" s="214" t="s">
        <v>172</v>
      </c>
      <c r="C7" s="290">
        <v>36371102.186880559</v>
      </c>
      <c r="D7" s="241">
        <v>46390454</v>
      </c>
      <c r="E7" s="241">
        <f>C7+D7</f>
        <v>82761556.186880559</v>
      </c>
      <c r="F7" s="217">
        <f>E7/$E$15</f>
        <v>0.35473993071888782</v>
      </c>
    </row>
    <row r="8" spans="2:8" s="210" customFormat="1" ht="14" x14ac:dyDescent="0.15">
      <c r="B8" s="218" t="s">
        <v>86</v>
      </c>
      <c r="C8" s="291">
        <v>21070661.276284628</v>
      </c>
      <c r="D8" s="321">
        <v>25327775.989215001</v>
      </c>
      <c r="E8" s="323">
        <f t="shared" ref="E8:E14" si="0">C8+D8</f>
        <v>46398437.265499629</v>
      </c>
      <c r="F8" s="222">
        <f t="shared" ref="F8:F15" si="1">E8/$E$15</f>
        <v>0.19887710163232958</v>
      </c>
    </row>
    <row r="9" spans="2:8" s="210" customFormat="1" ht="14" x14ac:dyDescent="0.15">
      <c r="B9" s="214" t="s">
        <v>98</v>
      </c>
      <c r="C9" s="290">
        <v>19855797.680304833</v>
      </c>
      <c r="D9" s="241">
        <v>29640140</v>
      </c>
      <c r="E9" s="241">
        <f t="shared" si="0"/>
        <v>49495937.680304833</v>
      </c>
      <c r="F9" s="217">
        <f t="shared" si="1"/>
        <v>0.21215388294451942</v>
      </c>
    </row>
    <row r="10" spans="2:8" s="210" customFormat="1" ht="14" x14ac:dyDescent="0.15">
      <c r="B10" s="223" t="s">
        <v>87</v>
      </c>
      <c r="C10" s="292">
        <v>16516713.6</v>
      </c>
      <c r="D10" s="321">
        <v>15326362.800000001</v>
      </c>
      <c r="E10" s="321">
        <f t="shared" si="0"/>
        <v>31843076.399999999</v>
      </c>
      <c r="F10" s="222">
        <f t="shared" si="1"/>
        <v>0.13648862148634786</v>
      </c>
      <c r="H10" s="224"/>
    </row>
    <row r="11" spans="2:8" s="210" customFormat="1" ht="14" x14ac:dyDescent="0.15">
      <c r="B11" s="214" t="s">
        <v>89</v>
      </c>
      <c r="C11" s="290">
        <v>6634192.9500000002</v>
      </c>
      <c r="D11" s="241">
        <v>8199504.1500000004</v>
      </c>
      <c r="E11" s="241">
        <f t="shared" si="0"/>
        <v>14833697.100000001</v>
      </c>
      <c r="F11" s="217">
        <f t="shared" si="1"/>
        <v>6.3581509628417562E-2</v>
      </c>
    </row>
    <row r="12" spans="2:8" s="210" customFormat="1" ht="14" x14ac:dyDescent="0.15">
      <c r="B12" s="225" t="s">
        <v>142</v>
      </c>
      <c r="C12" s="314">
        <v>3528096.2</v>
      </c>
      <c r="D12" s="243">
        <v>4441258</v>
      </c>
      <c r="E12" s="243">
        <f t="shared" si="0"/>
        <v>7969354.2000000002</v>
      </c>
      <c r="F12" s="228">
        <f t="shared" si="1"/>
        <v>3.4158953589497922E-2</v>
      </c>
    </row>
    <row r="13" spans="2:8" s="210" customFormat="1" ht="14" x14ac:dyDescent="0.15">
      <c r="B13" s="229" t="s">
        <v>262</v>
      </c>
      <c r="C13" s="315">
        <v>1573840</v>
      </c>
      <c r="D13" s="322">
        <v>2372090</v>
      </c>
      <c r="E13" s="322">
        <f t="shared" si="0"/>
        <v>3945930</v>
      </c>
      <c r="F13" s="260">
        <f t="shared" si="1"/>
        <v>1.6913395534284011E-2</v>
      </c>
    </row>
    <row r="14" spans="2:8" s="210" customFormat="1" ht="14" x14ac:dyDescent="0.15">
      <c r="B14" s="229" t="s">
        <v>200</v>
      </c>
      <c r="C14" s="293">
        <v>1444750</v>
      </c>
      <c r="D14" s="270">
        <v>1754273</v>
      </c>
      <c r="E14" s="270">
        <f t="shared" si="0"/>
        <v>3199023</v>
      </c>
      <c r="F14" s="232">
        <f t="shared" si="1"/>
        <v>1.3711936431277758E-2</v>
      </c>
    </row>
    <row r="15" spans="2:8" s="210" customFormat="1" ht="14" x14ac:dyDescent="0.15">
      <c r="B15" s="233" t="s">
        <v>90</v>
      </c>
      <c r="C15" s="294">
        <f>SUM(C7:C12)</f>
        <v>103976563.89347002</v>
      </c>
      <c r="D15" s="234">
        <f>D7+D8+D9+D10+D11+D12</f>
        <v>129325494.939215</v>
      </c>
      <c r="E15" s="245">
        <f>SUM(E7:E12)</f>
        <v>233302058.83268499</v>
      </c>
      <c r="F15" s="236">
        <f t="shared" si="1"/>
        <v>1</v>
      </c>
    </row>
    <row r="17" spans="2:6" x14ac:dyDescent="0.2">
      <c r="B17" s="377" t="s">
        <v>261</v>
      </c>
      <c r="C17" s="377"/>
      <c r="D17" s="377"/>
      <c r="E17" s="377"/>
      <c r="F17" s="377"/>
    </row>
    <row r="18" spans="2:6" x14ac:dyDescent="0.2">
      <c r="B18" s="196"/>
    </row>
    <row r="19" spans="2:6" s="281" customFormat="1" ht="23" x14ac:dyDescent="0.25">
      <c r="B19" s="282" t="s">
        <v>307</v>
      </c>
      <c r="D19" s="283"/>
    </row>
    <row r="20" spans="2:6" x14ac:dyDescent="0.2">
      <c r="B20" s="196"/>
    </row>
    <row r="21" spans="2:6" s="210" customFormat="1" ht="15" x14ac:dyDescent="0.2">
      <c r="B21" s="211" t="s">
        <v>234</v>
      </c>
      <c r="C21" s="212" t="s">
        <v>297</v>
      </c>
      <c r="D21" s="212" t="s">
        <v>306</v>
      </c>
      <c r="E21" s="212" t="s">
        <v>90</v>
      </c>
      <c r="F21" s="213" t="s">
        <v>230</v>
      </c>
    </row>
    <row r="22" spans="2:6" s="210" customFormat="1" ht="14" x14ac:dyDescent="0.2">
      <c r="B22" s="214" t="s">
        <v>218</v>
      </c>
      <c r="C22" s="241">
        <v>11928120.25</v>
      </c>
      <c r="D22" s="241">
        <f>D24-D23</f>
        <v>17810671</v>
      </c>
      <c r="E22" s="241">
        <f>SUM(C22:D22)</f>
        <v>29738791.25</v>
      </c>
      <c r="F22" s="242">
        <f>E22/$E$24</f>
        <v>0.22485524547942867</v>
      </c>
    </row>
    <row r="23" spans="2:6" s="210" customFormat="1" ht="14" x14ac:dyDescent="0.2">
      <c r="B23" s="225" t="s">
        <v>95</v>
      </c>
      <c r="C23" s="243">
        <v>44298779.617185391</v>
      </c>
      <c r="D23" s="243">
        <v>58219923</v>
      </c>
      <c r="E23" s="243">
        <f t="shared" ref="E23:E24" si="2">SUM(C23:D23)</f>
        <v>102518702.61718538</v>
      </c>
      <c r="F23" s="244">
        <f>E23/$E$24</f>
        <v>0.7751447545205713</v>
      </c>
    </row>
    <row r="24" spans="2:6" s="210" customFormat="1" ht="14" x14ac:dyDescent="0.2">
      <c r="B24" s="233" t="s">
        <v>127</v>
      </c>
      <c r="C24" s="245">
        <f>SUM(C22:C23)</f>
        <v>56226899.867185391</v>
      </c>
      <c r="D24" s="245">
        <f>D7+D9</f>
        <v>76030594</v>
      </c>
      <c r="E24" s="245">
        <f t="shared" si="2"/>
        <v>132257493.86718538</v>
      </c>
      <c r="F24" s="246">
        <f t="shared" ref="F24" si="3">E24/$E$24</f>
        <v>1</v>
      </c>
    </row>
    <row r="25" spans="2:6" x14ac:dyDescent="0.2">
      <c r="B25" s="196"/>
    </row>
    <row r="26" spans="2:6" x14ac:dyDescent="0.2">
      <c r="B26" s="377" t="s">
        <v>290</v>
      </c>
      <c r="C26" s="377"/>
      <c r="D26" s="377"/>
      <c r="E26" s="377"/>
      <c r="F26" s="377"/>
    </row>
    <row r="27" spans="2:6" x14ac:dyDescent="0.2">
      <c r="B27" s="377"/>
      <c r="C27" s="377"/>
      <c r="D27" s="377"/>
      <c r="E27" s="377"/>
      <c r="F27" s="377"/>
    </row>
    <row r="28" spans="2:6" x14ac:dyDescent="0.2">
      <c r="B28" s="377"/>
      <c r="C28" s="377"/>
      <c r="D28" s="377"/>
      <c r="E28" s="377"/>
      <c r="F28" s="377"/>
    </row>
    <row r="29" spans="2:6" ht="26" customHeight="1" x14ac:dyDescent="0.2">
      <c r="B29" s="377"/>
      <c r="C29" s="377"/>
      <c r="D29" s="377"/>
      <c r="E29" s="377"/>
      <c r="F29" s="377"/>
    </row>
    <row r="31" spans="2:6" s="281" customFormat="1" ht="23" x14ac:dyDescent="0.25">
      <c r="B31" s="282" t="s">
        <v>308</v>
      </c>
      <c r="D31" s="283"/>
    </row>
    <row r="33" spans="2:25" s="210" customFormat="1" ht="15" x14ac:dyDescent="0.2">
      <c r="B33" s="211" t="s">
        <v>0</v>
      </c>
      <c r="C33" s="212" t="s">
        <v>297</v>
      </c>
      <c r="D33" s="212" t="s">
        <v>306</v>
      </c>
      <c r="E33" s="212" t="s">
        <v>90</v>
      </c>
      <c r="F33" s="213" t="s">
        <v>230</v>
      </c>
    </row>
    <row r="34" spans="2:25" s="210" customFormat="1" ht="14" x14ac:dyDescent="0.2">
      <c r="B34" s="214" t="s">
        <v>217</v>
      </c>
      <c r="C34" s="241">
        <f>C7</f>
        <v>36371102.186880559</v>
      </c>
      <c r="D34" s="247">
        <f>D7</f>
        <v>46390454</v>
      </c>
      <c r="E34" s="241">
        <f>SUM(C34:D34)</f>
        <v>82761556.186880559</v>
      </c>
      <c r="F34" s="242">
        <f>E34/$E$24</f>
        <v>0.62576080770130682</v>
      </c>
    </row>
    <row r="35" spans="2:25" s="210" customFormat="1" ht="14" x14ac:dyDescent="0.2">
      <c r="B35" s="225" t="s">
        <v>98</v>
      </c>
      <c r="C35" s="243">
        <f>C9</f>
        <v>19855797.680304833</v>
      </c>
      <c r="D35" s="249">
        <f>D9</f>
        <v>29640140</v>
      </c>
      <c r="E35" s="243">
        <f t="shared" ref="E35:E36" si="4">SUM(C35:D35)</f>
        <v>49495937.680304833</v>
      </c>
      <c r="F35" s="244">
        <f t="shared" ref="F35:F36" si="5">E35/$E$24</f>
        <v>0.37423919229869324</v>
      </c>
    </row>
    <row r="36" spans="2:25" s="210" customFormat="1" ht="14" x14ac:dyDescent="0.2">
      <c r="B36" s="233" t="s">
        <v>127</v>
      </c>
      <c r="C36" s="245">
        <f>C7+C9</f>
        <v>56226899.867185391</v>
      </c>
      <c r="D36" s="245">
        <f>SUM(D34:D35)</f>
        <v>76030594</v>
      </c>
      <c r="E36" s="245">
        <f t="shared" si="4"/>
        <v>132257493.86718538</v>
      </c>
      <c r="F36" s="246">
        <f t="shared" si="5"/>
        <v>1</v>
      </c>
    </row>
    <row r="39" spans="2:25" s="281" customFormat="1" ht="23" x14ac:dyDescent="0.25">
      <c r="B39" s="284" t="s">
        <v>309</v>
      </c>
      <c r="C39" s="285"/>
      <c r="D39" s="286"/>
      <c r="E39" s="285"/>
    </row>
    <row r="41" spans="2:25" s="210" customFormat="1" ht="14" x14ac:dyDescent="0.2">
      <c r="B41" s="252" t="s">
        <v>134</v>
      </c>
      <c r="C41" s="252">
        <v>2024</v>
      </c>
      <c r="D41" s="252">
        <v>2023</v>
      </c>
      <c r="E41" s="252">
        <v>2022</v>
      </c>
      <c r="F41" s="254">
        <v>2021</v>
      </c>
      <c r="G41" s="255">
        <v>2020</v>
      </c>
      <c r="H41" s="255">
        <v>2019</v>
      </c>
      <c r="I41" s="255">
        <v>2018</v>
      </c>
      <c r="J41" s="300">
        <v>2017</v>
      </c>
      <c r="K41" s="300" t="s">
        <v>301</v>
      </c>
      <c r="L41" s="300" t="s">
        <v>282</v>
      </c>
      <c r="M41" s="300" t="s">
        <v>253</v>
      </c>
      <c r="N41" s="300" t="s">
        <v>236</v>
      </c>
      <c r="O41" s="300" t="s">
        <v>192</v>
      </c>
      <c r="P41" s="300" t="s">
        <v>151</v>
      </c>
      <c r="Q41" s="301" t="s">
        <v>155</v>
      </c>
      <c r="R41" s="301" t="s">
        <v>310</v>
      </c>
      <c r="S41" s="301" t="s">
        <v>293</v>
      </c>
      <c r="T41" s="301" t="s">
        <v>272</v>
      </c>
      <c r="U41" s="300" t="s">
        <v>237</v>
      </c>
      <c r="V41" s="300" t="s">
        <v>193</v>
      </c>
      <c r="W41" s="300" t="s">
        <v>152</v>
      </c>
      <c r="X41" s="300" t="s">
        <v>133</v>
      </c>
      <c r="Y41" s="300" t="s">
        <v>132</v>
      </c>
    </row>
    <row r="42" spans="2:25" s="210" customFormat="1" ht="18" customHeight="1" x14ac:dyDescent="0.2">
      <c r="B42" s="256" t="s">
        <v>172</v>
      </c>
      <c r="C42" s="269">
        <f t="shared" ref="C42:C49" si="6">C7+D7</f>
        <v>82761556.186880559</v>
      </c>
      <c r="D42" s="269">
        <f>Výdavky_2023_full_year!C51</f>
        <v>72079678.060000002</v>
      </c>
      <c r="E42" s="269">
        <f>Výdavky_2022_full_year!C51</f>
        <v>68209725</v>
      </c>
      <c r="F42" s="257">
        <v>69962777</v>
      </c>
      <c r="G42" s="258">
        <v>55211440.0437392</v>
      </c>
      <c r="H42" s="258">
        <v>55741283</v>
      </c>
      <c r="I42" s="258">
        <v>54536270.3022644</v>
      </c>
      <c r="J42" s="324">
        <v>53440907.902698338</v>
      </c>
      <c r="K42" s="298">
        <f>C42/D42-1</f>
        <v>0.14819541949103643</v>
      </c>
      <c r="L42" s="298">
        <f>D42/E42-1</f>
        <v>5.6736089465248662E-2</v>
      </c>
      <c r="M42" s="298">
        <f>E42/F42-1</f>
        <v>-2.5056924198420538E-2</v>
      </c>
      <c r="N42" s="298">
        <v>0.26717899305967396</v>
      </c>
      <c r="O42" s="298">
        <v>-9.5053957810909973E-3</v>
      </c>
      <c r="P42" s="298">
        <v>2.2095619870168726E-2</v>
      </c>
      <c r="Q42" s="299">
        <v>2.0496702667559985E-2</v>
      </c>
      <c r="R42" s="299">
        <f>C42/$C$50</f>
        <v>0.35473993071888782</v>
      </c>
      <c r="S42" s="299">
        <f t="shared" ref="S42:S50" si="7">D42/$D$50</f>
        <v>0.35207283906336118</v>
      </c>
      <c r="T42" s="299">
        <f t="shared" ref="T42:T49" si="8">E42/$E$50</f>
        <v>0.36082364611040091</v>
      </c>
      <c r="U42" s="298">
        <v>0.37936396289078439</v>
      </c>
      <c r="V42" s="298">
        <v>0.39418876640361156</v>
      </c>
      <c r="W42" s="326">
        <v>0.4073639877008432</v>
      </c>
      <c r="X42" s="326">
        <v>0.42534798497419579</v>
      </c>
      <c r="Y42" s="326">
        <v>0.45377397019714444</v>
      </c>
    </row>
    <row r="43" spans="2:25" s="210" customFormat="1" ht="14" x14ac:dyDescent="0.2">
      <c r="B43" s="256" t="s">
        <v>86</v>
      </c>
      <c r="C43" s="269">
        <f t="shared" si="6"/>
        <v>46398437.265499629</v>
      </c>
      <c r="D43" s="269">
        <f>Výdavky_2023_full_year!C52</f>
        <v>42510023</v>
      </c>
      <c r="E43" s="269">
        <f>Výdavky_2022_full_year!C52</f>
        <v>41037339</v>
      </c>
      <c r="F43" s="257">
        <v>40187709</v>
      </c>
      <c r="G43" s="258">
        <v>30268701.685451999</v>
      </c>
      <c r="H43" s="258">
        <v>30128735</v>
      </c>
      <c r="I43" s="258">
        <v>29023726.363768801</v>
      </c>
      <c r="J43" s="324">
        <v>26786328.863212992</v>
      </c>
      <c r="K43" s="298">
        <f t="shared" ref="K43:K50" si="9">C43/D43-1</f>
        <v>9.1470528385732219E-2</v>
      </c>
      <c r="L43" s="298">
        <f t="shared" ref="L43:M50" si="10">D43/E43-1</f>
        <v>3.5886439907811818E-2</v>
      </c>
      <c r="M43" s="298">
        <f t="shared" si="10"/>
        <v>2.1141538573398178E-2</v>
      </c>
      <c r="N43" s="298">
        <v>0.32769847275330477</v>
      </c>
      <c r="O43" s="298">
        <v>4.6456210475480653E-3</v>
      </c>
      <c r="P43" s="298">
        <v>3.8072596963655725E-2</v>
      </c>
      <c r="Q43" s="299">
        <v>8.352759021145828E-2</v>
      </c>
      <c r="R43" s="299">
        <f t="shared" ref="R43:R50" si="11">C43/$C$50</f>
        <v>0.19887710163232958</v>
      </c>
      <c r="S43" s="299">
        <f t="shared" si="7"/>
        <v>0.20764000185739426</v>
      </c>
      <c r="T43" s="299">
        <f t="shared" si="8"/>
        <v>0.2170840343462542</v>
      </c>
      <c r="U43" s="298">
        <v>0.21791257007625131</v>
      </c>
      <c r="V43" s="298">
        <v>0.21610706347407152</v>
      </c>
      <c r="W43" s="326">
        <v>0.22018441222427487</v>
      </c>
      <c r="X43" s="326">
        <v>0.22636647971797436</v>
      </c>
      <c r="Y43" s="326">
        <v>0.22744633787654633</v>
      </c>
    </row>
    <row r="44" spans="2:25" s="210" customFormat="1" ht="14" x14ac:dyDescent="0.2">
      <c r="B44" s="256" t="s">
        <v>98</v>
      </c>
      <c r="C44" s="269">
        <f t="shared" si="6"/>
        <v>49495937.680304833</v>
      </c>
      <c r="D44" s="269">
        <f>Výdavky_2023_full_year!C53</f>
        <v>42706170.25577341</v>
      </c>
      <c r="E44" s="269">
        <f>Výdavky_2022_full_year!C53</f>
        <v>39393836</v>
      </c>
      <c r="F44" s="257">
        <v>39759061</v>
      </c>
      <c r="G44" s="258">
        <v>28887354</v>
      </c>
      <c r="H44" s="258">
        <v>25175706</v>
      </c>
      <c r="I44" s="258">
        <v>22225423.894006908</v>
      </c>
      <c r="J44" s="324">
        <v>19625070.356187958</v>
      </c>
      <c r="K44" s="298">
        <f t="shared" si="9"/>
        <v>0.15898797255446984</v>
      </c>
      <c r="L44" s="298">
        <f t="shared" si="10"/>
        <v>8.4082551792453275E-2</v>
      </c>
      <c r="M44" s="298">
        <f t="shared" si="10"/>
        <v>-9.1859563785975373E-3</v>
      </c>
      <c r="N44" s="298">
        <v>0.37634831490623899</v>
      </c>
      <c r="O44" s="298">
        <v>0.14742974834548828</v>
      </c>
      <c r="P44" s="298">
        <v>0.13274356970931089</v>
      </c>
      <c r="Q44" s="299">
        <v>0.13250161607696032</v>
      </c>
      <c r="R44" s="299">
        <f t="shared" si="11"/>
        <v>0.21215388294451942</v>
      </c>
      <c r="S44" s="299">
        <f t="shared" si="7"/>
        <v>0.20859808218007755</v>
      </c>
      <c r="T44" s="299">
        <f t="shared" si="8"/>
        <v>0.20839004320564511</v>
      </c>
      <c r="U44" s="298">
        <v>0.21558828263458488</v>
      </c>
      <c r="V44" s="298">
        <v>0.20624476428985467</v>
      </c>
      <c r="W44" s="326">
        <v>0.1839870816992864</v>
      </c>
      <c r="X44" s="326">
        <v>0.17334407388179351</v>
      </c>
      <c r="Y44" s="326">
        <v>0.16663912422932561</v>
      </c>
    </row>
    <row r="45" spans="2:25" s="210" customFormat="1" ht="14" x14ac:dyDescent="0.2">
      <c r="B45" s="256" t="s">
        <v>87</v>
      </c>
      <c r="C45" s="269">
        <f t="shared" si="6"/>
        <v>31843076.399999999</v>
      </c>
      <c r="D45" s="269">
        <f>Výdavky_2023_full_year!C54</f>
        <v>26710574.5</v>
      </c>
      <c r="E45" s="269">
        <f>Výdavky_2022_full_year!C54</f>
        <v>22961871</v>
      </c>
      <c r="F45" s="257">
        <v>20526521</v>
      </c>
      <c r="G45" s="258">
        <v>16495648</v>
      </c>
      <c r="H45" s="258">
        <v>18078714</v>
      </c>
      <c r="I45" s="258">
        <v>16074434.714909999</v>
      </c>
      <c r="J45" s="324">
        <v>13187803.891762685</v>
      </c>
      <c r="K45" s="298">
        <f t="shared" si="9"/>
        <v>0.1921524338609788</v>
      </c>
      <c r="L45" s="298">
        <f t="shared" si="10"/>
        <v>0.16325775456189962</v>
      </c>
      <c r="M45" s="298">
        <f t="shared" si="10"/>
        <v>0.11864407027376922</v>
      </c>
      <c r="N45" s="298">
        <v>0.24435978507785805</v>
      </c>
      <c r="O45" s="298">
        <v>-8.7565188541618655E-2</v>
      </c>
      <c r="P45" s="298">
        <v>0.12468738842995908</v>
      </c>
      <c r="Q45" s="299">
        <v>0.2188863928246878</v>
      </c>
      <c r="R45" s="299">
        <f t="shared" si="11"/>
        <v>0.13648862148634786</v>
      </c>
      <c r="S45" s="299">
        <f t="shared" si="7"/>
        <v>0.13046767203094828</v>
      </c>
      <c r="T45" s="299">
        <f t="shared" si="8"/>
        <v>0.12146634538897022</v>
      </c>
      <c r="U45" s="298">
        <v>0.11130236226788005</v>
      </c>
      <c r="V45" s="298">
        <v>0.11777267774571573</v>
      </c>
      <c r="W45" s="326">
        <v>0.13212141219539317</v>
      </c>
      <c r="X45" s="326">
        <v>0.12537029719288195</v>
      </c>
      <c r="Y45" s="326">
        <v>0.11197942484514466</v>
      </c>
    </row>
    <row r="46" spans="2:25" s="210" customFormat="1" ht="14" x14ac:dyDescent="0.2">
      <c r="B46" s="256" t="s">
        <v>89</v>
      </c>
      <c r="C46" s="269">
        <f t="shared" si="6"/>
        <v>14833697.100000001</v>
      </c>
      <c r="D46" s="269">
        <f>Výdavky_2023_full_year!C55</f>
        <v>13028809.362500001</v>
      </c>
      <c r="E46" s="269">
        <f>Výdavky_2022_full_year!C55</f>
        <v>10158251</v>
      </c>
      <c r="F46" s="257">
        <v>10283778</v>
      </c>
      <c r="G46" s="258">
        <v>6963053</v>
      </c>
      <c r="H46" s="258">
        <v>6202853</v>
      </c>
      <c r="I46" s="258">
        <v>4163961.3995507145</v>
      </c>
      <c r="J46" s="324">
        <v>3017230.4679257954</v>
      </c>
      <c r="K46" s="298">
        <f t="shared" si="9"/>
        <v>0.13853052011758615</v>
      </c>
      <c r="L46" s="298">
        <f t="shared" si="10"/>
        <v>0.2825839174972149</v>
      </c>
      <c r="M46" s="298">
        <f t="shared" si="10"/>
        <v>-1.2206311727071539E-2</v>
      </c>
      <c r="N46" s="298">
        <v>0.47690646617223797</v>
      </c>
      <c r="O46" s="298">
        <v>0.12255650746519375</v>
      </c>
      <c r="P46" s="298">
        <v>0.48965189751021199</v>
      </c>
      <c r="Q46" s="299">
        <v>0.38006076891210872</v>
      </c>
      <c r="R46" s="299">
        <f t="shared" si="11"/>
        <v>6.3581509628417562E-2</v>
      </c>
      <c r="S46" s="299">
        <f t="shared" si="7"/>
        <v>6.3639156352118087E-2</v>
      </c>
      <c r="T46" s="299">
        <f t="shared" si="8"/>
        <v>5.3736284143128067E-2</v>
      </c>
      <c r="U46" s="298">
        <v>5.5762434581021064E-2</v>
      </c>
      <c r="V46" s="298">
        <v>4.9713560637044338E-2</v>
      </c>
      <c r="W46" s="326">
        <v>4.533119435378153E-2</v>
      </c>
      <c r="X46" s="326">
        <v>3.2476232441140909E-2</v>
      </c>
      <c r="Y46" s="326">
        <v>2.5619711606010072E-2</v>
      </c>
    </row>
    <row r="47" spans="2:25" s="210" customFormat="1" ht="14" x14ac:dyDescent="0.2">
      <c r="B47" s="256" t="s">
        <v>3</v>
      </c>
      <c r="C47" s="269">
        <f t="shared" si="6"/>
        <v>7969354.2000000002</v>
      </c>
      <c r="D47" s="269">
        <f>Výdavky_2023_full_year!C56</f>
        <v>7694193</v>
      </c>
      <c r="E47" s="269">
        <f>Výdavky_2022_full_year!C56</f>
        <v>7277933</v>
      </c>
      <c r="F47" s="257">
        <v>3701406</v>
      </c>
      <c r="G47" s="258">
        <v>2237257</v>
      </c>
      <c r="H47" s="258">
        <v>1506805</v>
      </c>
      <c r="I47" s="258">
        <v>2191837.9635294997</v>
      </c>
      <c r="J47" s="324">
        <v>1712542.6732699997</v>
      </c>
      <c r="K47" s="298">
        <f t="shared" si="9"/>
        <v>3.576219104459688E-2</v>
      </c>
      <c r="L47" s="298">
        <f t="shared" si="10"/>
        <v>5.7194810669457974E-2</v>
      </c>
      <c r="M47" s="298">
        <f t="shared" si="10"/>
        <v>0.96626173945792493</v>
      </c>
      <c r="N47" s="298">
        <v>0.65443934246266755</v>
      </c>
      <c r="O47" s="298">
        <v>0.48476876569960936</v>
      </c>
      <c r="P47" s="298">
        <v>-0.3125381414720988</v>
      </c>
      <c r="Q47" s="299">
        <v>0.27987348738254436</v>
      </c>
      <c r="R47" s="299">
        <f t="shared" si="11"/>
        <v>3.4158953589497922E-2</v>
      </c>
      <c r="S47" s="299">
        <f t="shared" si="7"/>
        <v>3.7582248516100543E-2</v>
      </c>
      <c r="T47" s="299">
        <f t="shared" si="8"/>
        <v>3.8499646805601521E-2</v>
      </c>
      <c r="U47" s="298">
        <v>2.0070387549478298E-2</v>
      </c>
      <c r="V47" s="298">
        <v>1.5973167449702293E-2</v>
      </c>
      <c r="W47" s="326">
        <v>1.1011911826420806E-2</v>
      </c>
      <c r="X47" s="326">
        <v>1.7094932528572783E-2</v>
      </c>
      <c r="Y47" s="326">
        <v>1.4541431245828839E-2</v>
      </c>
    </row>
    <row r="48" spans="2:25" s="210" customFormat="1" ht="14" x14ac:dyDescent="0.2">
      <c r="B48" s="328" t="s">
        <v>262</v>
      </c>
      <c r="C48" s="365">
        <f t="shared" si="6"/>
        <v>3945930</v>
      </c>
      <c r="D48" s="329">
        <f>Výdavky_2023_full_year!C57</f>
        <v>3948500</v>
      </c>
      <c r="E48" s="329">
        <f>Výdavky_2022_full_year!C57</f>
        <v>4250128</v>
      </c>
      <c r="F48" s="232" t="s">
        <v>271</v>
      </c>
      <c r="G48" s="258"/>
      <c r="H48" s="258"/>
      <c r="I48" s="258"/>
      <c r="J48" s="324"/>
      <c r="K48" s="298">
        <f t="shared" si="9"/>
        <v>-6.5088008104341455E-4</v>
      </c>
      <c r="L48" s="298">
        <f t="shared" si="10"/>
        <v>-7.0969156693633684E-2</v>
      </c>
      <c r="M48" s="298" t="s">
        <v>271</v>
      </c>
      <c r="N48" s="298"/>
      <c r="O48" s="298"/>
      <c r="P48" s="298"/>
      <c r="Q48" s="299"/>
      <c r="R48" s="360">
        <f t="shared" si="11"/>
        <v>1.6913395534284011E-2</v>
      </c>
      <c r="S48" s="360">
        <f t="shared" si="7"/>
        <v>1.9286429163633274E-2</v>
      </c>
      <c r="T48" s="360">
        <f t="shared" si="8"/>
        <v>2.2482815777308967E-2</v>
      </c>
      <c r="U48" s="298"/>
      <c r="V48" s="326"/>
      <c r="W48" s="326"/>
      <c r="X48" s="326"/>
    </row>
    <row r="49" spans="2:24" s="210" customFormat="1" ht="14" x14ac:dyDescent="0.2">
      <c r="B49" s="328" t="s">
        <v>200</v>
      </c>
      <c r="C49" s="329">
        <f t="shared" si="6"/>
        <v>3199023</v>
      </c>
      <c r="D49" s="329">
        <f>Výdavky_2023_full_year!C58</f>
        <v>2334865.2599999998</v>
      </c>
      <c r="E49" s="329">
        <f>Výdavky_2022_full_year!C58</f>
        <v>1688755.3</v>
      </c>
      <c r="F49" s="330">
        <v>1153066</v>
      </c>
      <c r="G49" s="258"/>
      <c r="H49" s="258"/>
      <c r="I49" s="258"/>
      <c r="J49" s="324"/>
      <c r="K49" s="298">
        <f t="shared" si="9"/>
        <v>0.37011032491014073</v>
      </c>
      <c r="L49" s="298">
        <f t="shared" si="10"/>
        <v>0.38259537068514282</v>
      </c>
      <c r="M49" s="298">
        <f t="shared" si="10"/>
        <v>0.46457817679126778</v>
      </c>
      <c r="N49" s="298"/>
      <c r="O49" s="298"/>
      <c r="P49" s="298"/>
      <c r="Q49" s="299"/>
      <c r="R49" s="360">
        <f t="shared" si="11"/>
        <v>1.3711936431277758E-2</v>
      </c>
      <c r="S49" s="360">
        <f t="shared" si="7"/>
        <v>1.1404638076134781E-2</v>
      </c>
      <c r="T49" s="360">
        <f t="shared" si="8"/>
        <v>8.9333719602925233E-3</v>
      </c>
      <c r="U49" s="298"/>
      <c r="V49" s="326"/>
      <c r="W49" s="326"/>
      <c r="X49" s="326"/>
    </row>
    <row r="50" spans="2:24" s="210" customFormat="1" ht="14" x14ac:dyDescent="0.2">
      <c r="B50" s="252" t="s">
        <v>90</v>
      </c>
      <c r="C50" s="327">
        <f>SUM(C42:C47)</f>
        <v>233302058.83268499</v>
      </c>
      <c r="D50" s="327">
        <f>SUM(D42:D47)</f>
        <v>204729448.17827344</v>
      </c>
      <c r="E50" s="327">
        <f>SUM(E42:E47)</f>
        <v>189038955</v>
      </c>
      <c r="F50" s="262">
        <v>184421252</v>
      </c>
      <c r="G50" s="263">
        <v>140063453.72919118</v>
      </c>
      <c r="H50" s="263">
        <v>136834096</v>
      </c>
      <c r="I50" s="263">
        <v>128215654.54359189</v>
      </c>
      <c r="J50" s="325">
        <v>117769884.15505777</v>
      </c>
      <c r="K50" s="302">
        <f t="shared" si="9"/>
        <v>0.13956277862641042</v>
      </c>
      <c r="L50" s="359">
        <f>D50/E50-1</f>
        <v>8.3001374919118964E-2</v>
      </c>
      <c r="M50" s="302">
        <f t="shared" si="10"/>
        <v>2.5038887600654647E-2</v>
      </c>
      <c r="N50" s="302">
        <v>0.31669787578259623</v>
      </c>
      <c r="O50" s="302">
        <v>2.3600533957495395E-2</v>
      </c>
      <c r="P50" s="302">
        <v>6.721832436988362E-2</v>
      </c>
      <c r="Q50" s="303">
        <v>8.8696447852330662E-2</v>
      </c>
      <c r="R50" s="303">
        <f t="shared" si="11"/>
        <v>1</v>
      </c>
      <c r="S50" s="303">
        <f t="shared" si="7"/>
        <v>1</v>
      </c>
      <c r="T50" s="302">
        <v>1</v>
      </c>
      <c r="U50" s="302">
        <v>1</v>
      </c>
      <c r="V50" s="302">
        <v>1</v>
      </c>
      <c r="W50" s="302">
        <v>1.0000000007365595</v>
      </c>
      <c r="X50" s="302">
        <v>1.0000000007365595</v>
      </c>
    </row>
    <row r="51" spans="2:24" ht="20" x14ac:dyDescent="0.2">
      <c r="B51" s="198"/>
      <c r="C51" s="199"/>
      <c r="D51" s="200"/>
      <c r="E51" s="200"/>
      <c r="F51" s="201"/>
      <c r="G51" s="201"/>
      <c r="H51" s="202"/>
      <c r="I51" s="203"/>
      <c r="J51" s="203"/>
      <c r="K51" s="204"/>
      <c r="L51" s="205"/>
      <c r="M51" s="206"/>
      <c r="N51" s="206"/>
      <c r="O51" s="206"/>
      <c r="P51" s="206"/>
    </row>
    <row r="53" spans="2:24" s="210" customFormat="1" ht="14" x14ac:dyDescent="0.2">
      <c r="B53" s="252" t="s">
        <v>259</v>
      </c>
      <c r="C53" s="252">
        <v>2024</v>
      </c>
      <c r="D53" s="252">
        <v>2023</v>
      </c>
      <c r="E53" s="254">
        <v>2022</v>
      </c>
      <c r="F53" s="254">
        <v>2021</v>
      </c>
      <c r="G53" s="254">
        <v>2020</v>
      </c>
      <c r="H53" s="254" t="s">
        <v>301</v>
      </c>
      <c r="I53" s="254" t="s">
        <v>282</v>
      </c>
      <c r="J53" s="300" t="s">
        <v>253</v>
      </c>
      <c r="K53" s="300" t="s">
        <v>236</v>
      </c>
      <c r="L53" s="300" t="s">
        <v>310</v>
      </c>
      <c r="M53" s="300" t="s">
        <v>293</v>
      </c>
      <c r="N53" s="300" t="s">
        <v>273</v>
      </c>
      <c r="O53" s="301" t="s">
        <v>237</v>
      </c>
      <c r="P53" s="300" t="s">
        <v>193</v>
      </c>
    </row>
    <row r="54" spans="2:24" s="210" customFormat="1" ht="14" x14ac:dyDescent="0.2">
      <c r="B54" s="256" t="s">
        <v>218</v>
      </c>
      <c r="C54" s="269">
        <f>C22+D22</f>
        <v>29738791.25</v>
      </c>
      <c r="D54" s="269">
        <f>Výdavky_2023_full_year!C68</f>
        <v>24189561.315773413</v>
      </c>
      <c r="E54" s="269">
        <f>Výdavky_2022_full_year!C68</f>
        <v>21193695.526428089</v>
      </c>
      <c r="F54" s="269">
        <f>F56-F55</f>
        <v>25388912</v>
      </c>
      <c r="G54" s="230">
        <f>G56-G55</f>
        <v>20111926.0437392</v>
      </c>
      <c r="H54" s="232">
        <f>C54/D54-1</f>
        <v>0.22940597647829497</v>
      </c>
      <c r="I54" s="232">
        <f>D54/E54-1</f>
        <v>0.14135646072717911</v>
      </c>
      <c r="J54" s="298">
        <f t="shared" ref="J54:K56" si="12">E54/F54-1</f>
        <v>-0.16523813519744024</v>
      </c>
      <c r="K54" s="298">
        <f t="shared" si="12"/>
        <v>0.26238093481372537</v>
      </c>
      <c r="L54" s="298">
        <f>C54/$C$56</f>
        <v>0.22485524547942867</v>
      </c>
      <c r="M54" s="298">
        <f>D54/$D$56</f>
        <v>0.21073644243346484</v>
      </c>
      <c r="N54" s="298">
        <f t="shared" ref="N54:P55" si="13">E54/E$56</f>
        <v>0.19696091216189479</v>
      </c>
      <c r="O54" s="298">
        <f t="shared" si="13"/>
        <v>0.23139342598325777</v>
      </c>
      <c r="P54" s="298">
        <f t="shared" si="13"/>
        <v>0.23914642620534043</v>
      </c>
    </row>
    <row r="55" spans="2:24" s="210" customFormat="1" ht="14" x14ac:dyDescent="0.2">
      <c r="B55" s="256" t="s">
        <v>95</v>
      </c>
      <c r="C55" s="269">
        <f>C23+D23</f>
        <v>102518702.61718538</v>
      </c>
      <c r="D55" s="269">
        <f>Výdavky_2023_full_year!C69</f>
        <v>90596287</v>
      </c>
      <c r="E55" s="269">
        <f>Výdavky_2022_full_year!C69</f>
        <v>86409865.473571911</v>
      </c>
      <c r="F55" s="269">
        <v>84332926</v>
      </c>
      <c r="G55" s="270">
        <v>63986868</v>
      </c>
      <c r="H55" s="232">
        <f>C55/D55-1</f>
        <v>0.13159938461038023</v>
      </c>
      <c r="I55" s="232">
        <f t="shared" ref="I55:I56" si="14">D55/E55-1</f>
        <v>4.8448420831166406E-2</v>
      </c>
      <c r="J55" s="298">
        <f t="shared" si="12"/>
        <v>2.4627859746878755E-2</v>
      </c>
      <c r="K55" s="298">
        <f t="shared" si="12"/>
        <v>0.31797240021186846</v>
      </c>
      <c r="L55" s="298">
        <f t="shared" ref="L55:L56" si="15">C55/$C$56</f>
        <v>0.7751447545205713</v>
      </c>
      <c r="M55" s="298">
        <f>D55/$D$56</f>
        <v>0.7892635575665351</v>
      </c>
      <c r="N55" s="298">
        <f t="shared" si="13"/>
        <v>0.80303908783810518</v>
      </c>
      <c r="O55" s="298">
        <f t="shared" si="13"/>
        <v>0.76860657401674226</v>
      </c>
      <c r="P55" s="298">
        <f t="shared" si="13"/>
        <v>0.76085357379465957</v>
      </c>
    </row>
    <row r="56" spans="2:24" s="210" customFormat="1" ht="14" x14ac:dyDescent="0.2">
      <c r="B56" s="252" t="s">
        <v>90</v>
      </c>
      <c r="C56" s="327">
        <f>SUM(C54:C55)</f>
        <v>132257493.86718538</v>
      </c>
      <c r="D56" s="327">
        <f>SUM(D54:D55)</f>
        <v>114785848.31577341</v>
      </c>
      <c r="E56" s="327">
        <f>SUM(E54:E55)</f>
        <v>107603561</v>
      </c>
      <c r="F56" s="263">
        <f>Výdavky_2021!E7+Výdavky_2021!E9</f>
        <v>109721838</v>
      </c>
      <c r="G56" s="263">
        <f>Výdavky_2020!E8+Výdavky_2020!E10</f>
        <v>84098794.0437392</v>
      </c>
      <c r="H56" s="266">
        <f t="shared" ref="H56" si="16">C56/D56-1</f>
        <v>0.15221079782716629</v>
      </c>
      <c r="I56" s="265">
        <f t="shared" si="14"/>
        <v>6.6747673116258843E-2</v>
      </c>
      <c r="J56" s="302">
        <f t="shared" si="12"/>
        <v>-1.9305883301007021E-2</v>
      </c>
      <c r="K56" s="302">
        <f t="shared" si="12"/>
        <v>0.30467789993438466</v>
      </c>
      <c r="L56" s="302">
        <f t="shared" si="15"/>
        <v>1</v>
      </c>
      <c r="M56" s="302">
        <f>D56/$D$56</f>
        <v>1</v>
      </c>
      <c r="N56" s="302">
        <f>SUM(N54:N55)</f>
        <v>1</v>
      </c>
      <c r="O56" s="303">
        <f>SUM(O54:O55)</f>
        <v>1</v>
      </c>
      <c r="P56" s="303">
        <f>SUM(P54:P55)</f>
        <v>1</v>
      </c>
    </row>
    <row r="57" spans="2:24" x14ac:dyDescent="0.2">
      <c r="B57" s="271" t="s">
        <v>242</v>
      </c>
    </row>
    <row r="58" spans="2:24" x14ac:dyDescent="0.2">
      <c r="B58" s="271"/>
    </row>
    <row r="59" spans="2:24" x14ac:dyDescent="0.2">
      <c r="B59" s="252" t="s">
        <v>260</v>
      </c>
      <c r="C59" s="252">
        <v>2024</v>
      </c>
      <c r="D59" s="252">
        <v>2023</v>
      </c>
      <c r="E59" s="254">
        <v>2022</v>
      </c>
      <c r="F59" s="254">
        <v>2021</v>
      </c>
      <c r="G59" s="254">
        <v>2020</v>
      </c>
      <c r="H59" s="254">
        <v>2024</v>
      </c>
      <c r="I59" s="254" t="s">
        <v>282</v>
      </c>
      <c r="J59" s="300" t="s">
        <v>253</v>
      </c>
      <c r="K59" s="300" t="s">
        <v>236</v>
      </c>
      <c r="L59" s="300" t="s">
        <v>310</v>
      </c>
      <c r="M59" s="300" t="s">
        <v>293</v>
      </c>
      <c r="N59" s="300" t="s">
        <v>273</v>
      </c>
      <c r="O59" s="301" t="s">
        <v>237</v>
      </c>
      <c r="P59" s="300" t="s">
        <v>193</v>
      </c>
    </row>
    <row r="60" spans="2:24" x14ac:dyDescent="0.2">
      <c r="B60" s="256" t="s">
        <v>217</v>
      </c>
      <c r="C60" s="269">
        <f>C34+D34</f>
        <v>82761556.186880559</v>
      </c>
      <c r="D60" s="269">
        <f>Výdavky_2023_full_year!C74</f>
        <v>72079678.060000002</v>
      </c>
      <c r="E60" s="269">
        <f>Výdavky_2022_full_year!C74</f>
        <v>68209725</v>
      </c>
      <c r="F60" s="269">
        <v>69962777</v>
      </c>
      <c r="G60" s="332">
        <v>55211440.0437392</v>
      </c>
      <c r="H60" s="232">
        <f>C60/D60-1</f>
        <v>0.14819541949103643</v>
      </c>
      <c r="I60" s="232">
        <f>D60/E60-1</f>
        <v>5.6736089465248662E-2</v>
      </c>
      <c r="J60" s="298">
        <f>E60/F60-1</f>
        <v>-2.5056924198420538E-2</v>
      </c>
      <c r="K60" s="298">
        <f t="shared" ref="J60:K62" si="17">F60/G60-1</f>
        <v>0.26717899305967396</v>
      </c>
      <c r="L60" s="298">
        <f>C60/$C$62</f>
        <v>0.62576080770130682</v>
      </c>
      <c r="M60" s="298">
        <f>D60/$D$62</f>
        <v>0.6279491689751715</v>
      </c>
      <c r="N60" s="298">
        <f>E60/$E$62</f>
        <v>0.63389839858552632</v>
      </c>
      <c r="O60" s="298">
        <f>F60/$F$62</f>
        <v>0.63763766881119877</v>
      </c>
      <c r="P60" s="298">
        <f>G60/$G$62</f>
        <v>0.65650691750733203</v>
      </c>
    </row>
    <row r="61" spans="2:24" x14ac:dyDescent="0.2">
      <c r="B61" s="256" t="s">
        <v>98</v>
      </c>
      <c r="C61" s="269">
        <f>C35+D35</f>
        <v>49495937.680304833</v>
      </c>
      <c r="D61" s="269">
        <f>Výdavky_2023_full_year!C75</f>
        <v>42706170.25577341</v>
      </c>
      <c r="E61" s="269">
        <f>Výdavky_2022_full_year!C75</f>
        <v>39393836</v>
      </c>
      <c r="F61" s="269">
        <v>39759061</v>
      </c>
      <c r="G61" s="332">
        <v>28887354</v>
      </c>
      <c r="H61" s="232">
        <f t="shared" ref="H61:H62" si="18">C61/D61-1</f>
        <v>0.15898797255446984</v>
      </c>
      <c r="I61" s="232">
        <f t="shared" ref="I61:I62" si="19">D61/E61-1</f>
        <v>8.4082551792453275E-2</v>
      </c>
      <c r="J61" s="298">
        <f t="shared" si="17"/>
        <v>-9.1859563785975373E-3</v>
      </c>
      <c r="K61" s="298">
        <f t="shared" si="17"/>
        <v>0.37634831490623899</v>
      </c>
      <c r="L61" s="298">
        <f t="shared" ref="L61:L62" si="20">C61/$C$62</f>
        <v>0.37423919229869324</v>
      </c>
      <c r="M61" s="298">
        <f t="shared" ref="M61:M62" si="21">D61/$D$62</f>
        <v>0.3720508310248285</v>
      </c>
      <c r="N61" s="298">
        <f>E61/$E$62</f>
        <v>0.36610160141447362</v>
      </c>
      <c r="O61" s="298">
        <f>F61/$F$62</f>
        <v>0.36236233118880129</v>
      </c>
      <c r="P61" s="298">
        <f>G61/$G$62</f>
        <v>0.34349308249266791</v>
      </c>
    </row>
    <row r="62" spans="2:24" x14ac:dyDescent="0.2">
      <c r="B62" s="252" t="s">
        <v>90</v>
      </c>
      <c r="C62" s="327">
        <f>SUM(C60:C61)</f>
        <v>132257493.86718538</v>
      </c>
      <c r="D62" s="327">
        <f>Výdavky_2023_full_year!C76</f>
        <v>114785848.31577341</v>
      </c>
      <c r="E62" s="327">
        <f>SUM(E60:E61)</f>
        <v>107603561</v>
      </c>
      <c r="F62" s="297">
        <v>109721838</v>
      </c>
      <c r="G62" s="263">
        <v>84098794.0437392</v>
      </c>
      <c r="H62" s="266">
        <f t="shared" si="18"/>
        <v>0.15221079782716629</v>
      </c>
      <c r="I62" s="361">
        <f t="shared" si="19"/>
        <v>6.6747673116258843E-2</v>
      </c>
      <c r="J62" s="302">
        <f t="shared" si="17"/>
        <v>-1.9305883301007021E-2</v>
      </c>
      <c r="K62" s="302">
        <f t="shared" si="17"/>
        <v>0.30467789993438466</v>
      </c>
      <c r="L62" s="302">
        <f t="shared" si="20"/>
        <v>1</v>
      </c>
      <c r="M62" s="302">
        <f t="shared" si="21"/>
        <v>1</v>
      </c>
      <c r="N62" s="302">
        <f>E62/$E$62</f>
        <v>1</v>
      </c>
      <c r="O62" s="303">
        <f>F62/$F$62</f>
        <v>1</v>
      </c>
      <c r="P62" s="303">
        <f>G62/$G$62</f>
        <v>1</v>
      </c>
    </row>
    <row r="63" spans="2:24" x14ac:dyDescent="0.2">
      <c r="B63" s="305"/>
      <c r="C63" s="306"/>
      <c r="D63" s="307"/>
      <c r="E63" s="307"/>
      <c r="F63" s="308"/>
      <c r="G63" s="309"/>
      <c r="H63" s="309"/>
      <c r="I63" s="309"/>
      <c r="J63" s="309"/>
      <c r="K63" s="310"/>
      <c r="L63" s="310"/>
      <c r="M63" s="309"/>
    </row>
    <row r="64" spans="2:24" x14ac:dyDescent="0.2">
      <c r="B64" s="331"/>
      <c r="D64" s="312"/>
    </row>
    <row r="65" spans="2:7" s="336" customFormat="1" x14ac:dyDescent="0.2">
      <c r="B65" s="367" t="s">
        <v>140</v>
      </c>
      <c r="D65" s="366"/>
    </row>
    <row r="66" spans="2:7" x14ac:dyDescent="0.2">
      <c r="B66" s="289"/>
    </row>
    <row r="68" spans="2:7" ht="23" x14ac:dyDescent="0.25">
      <c r="B68" s="378" t="s">
        <v>311</v>
      </c>
      <c r="C68" s="378"/>
      <c r="D68" s="378"/>
      <c r="E68" s="378"/>
      <c r="F68" s="281"/>
      <c r="G68" s="281"/>
    </row>
    <row r="69" spans="2:7" ht="23" x14ac:dyDescent="0.25">
      <c r="B69" s="378"/>
      <c r="C69" s="378"/>
      <c r="D69" s="378"/>
      <c r="E69" s="378"/>
      <c r="F69" s="281"/>
      <c r="G69" s="281"/>
    </row>
    <row r="70" spans="2:7" ht="23" x14ac:dyDescent="0.25">
      <c r="B70" s="378"/>
      <c r="C70" s="378"/>
      <c r="D70" s="378"/>
      <c r="E70" s="378"/>
      <c r="F70" s="281"/>
      <c r="G70" s="281"/>
    </row>
    <row r="72" spans="2:7" x14ac:dyDescent="0.2">
      <c r="B72" s="211" t="s">
        <v>229</v>
      </c>
      <c r="C72" s="213" t="s">
        <v>306</v>
      </c>
      <c r="D72" s="213" t="s">
        <v>287</v>
      </c>
      <c r="E72" s="254" t="s">
        <v>233</v>
      </c>
      <c r="F72" s="210"/>
      <c r="G72" s="210"/>
    </row>
    <row r="73" spans="2:7" x14ac:dyDescent="0.2">
      <c r="B73" s="214" t="s">
        <v>172</v>
      </c>
      <c r="C73" s="216">
        <v>46390454.377714001</v>
      </c>
      <c r="D73" s="216">
        <v>39331977.391199999</v>
      </c>
      <c r="E73" s="272">
        <f>C73/D73-1</f>
        <v>0.1794589912505451</v>
      </c>
      <c r="F73" s="210"/>
      <c r="G73" s="210"/>
    </row>
    <row r="74" spans="2:7" x14ac:dyDescent="0.2">
      <c r="B74" s="225" t="s">
        <v>86</v>
      </c>
      <c r="C74" s="220">
        <v>25327775.989215001</v>
      </c>
      <c r="D74" s="220">
        <v>22817816.206500001</v>
      </c>
      <c r="E74" s="274">
        <f t="shared" ref="E74:E81" si="22">C74/D74-1</f>
        <v>0.1100000000000001</v>
      </c>
      <c r="F74" s="210"/>
      <c r="G74" s="210"/>
    </row>
    <row r="75" spans="2:7" x14ac:dyDescent="0.2">
      <c r="B75" s="214" t="s">
        <v>98</v>
      </c>
      <c r="C75" s="216">
        <v>29640139.866571002</v>
      </c>
      <c r="D75" s="216">
        <v>24171024.329300001</v>
      </c>
      <c r="E75" s="272">
        <f t="shared" si="22"/>
        <v>0.2262674292475626</v>
      </c>
      <c r="F75" s="210"/>
      <c r="G75" s="210"/>
    </row>
    <row r="76" spans="2:7" x14ac:dyDescent="0.2">
      <c r="B76" s="223" t="s">
        <v>87</v>
      </c>
      <c r="C76" s="220">
        <v>15326362.800000001</v>
      </c>
      <c r="D76" s="220">
        <v>13443160.5</v>
      </c>
      <c r="E76" s="274">
        <f t="shared" si="22"/>
        <v>0.1400862765865214</v>
      </c>
      <c r="F76" s="210"/>
      <c r="G76" s="210"/>
    </row>
    <row r="77" spans="2:7" x14ac:dyDescent="0.2">
      <c r="B77" s="214" t="s">
        <v>89</v>
      </c>
      <c r="C77" s="216">
        <v>8199504.1500000004</v>
      </c>
      <c r="D77" s="216">
        <v>7414885.8674999997</v>
      </c>
      <c r="E77" s="272">
        <f t="shared" si="22"/>
        <v>0.10581663649592254</v>
      </c>
      <c r="F77" s="210"/>
      <c r="G77" s="210"/>
    </row>
    <row r="78" spans="2:7" x14ac:dyDescent="0.2">
      <c r="B78" s="225" t="s">
        <v>142</v>
      </c>
      <c r="C78" s="227">
        <v>4441258</v>
      </c>
      <c r="D78" s="220">
        <v>4462594.0599999996</v>
      </c>
      <c r="E78" s="274">
        <f t="shared" si="22"/>
        <v>-4.781089140785455E-3</v>
      </c>
      <c r="F78" s="210"/>
      <c r="G78" s="210"/>
    </row>
    <row r="79" spans="2:7" x14ac:dyDescent="0.2">
      <c r="B79" s="229" t="s">
        <v>262</v>
      </c>
      <c r="C79" s="231">
        <v>2372090</v>
      </c>
      <c r="D79" s="335">
        <v>2420500</v>
      </c>
      <c r="E79" s="362">
        <f t="shared" si="22"/>
        <v>-2.0000000000000018E-2</v>
      </c>
      <c r="F79" s="210"/>
      <c r="G79" s="210"/>
    </row>
    <row r="80" spans="2:7" x14ac:dyDescent="0.2">
      <c r="B80" s="229" t="s">
        <v>200</v>
      </c>
      <c r="C80" s="231">
        <v>1754273</v>
      </c>
      <c r="D80" s="333">
        <v>1425853.26</v>
      </c>
      <c r="E80" s="276">
        <f t="shared" si="22"/>
        <v>0.23033207498505148</v>
      </c>
      <c r="F80" s="210"/>
      <c r="G80" s="210"/>
    </row>
    <row r="81" spans="2:7" x14ac:dyDescent="0.2">
      <c r="B81" s="233" t="s">
        <v>90</v>
      </c>
      <c r="C81" s="334">
        <f>SUM(C73:C78)</f>
        <v>129325495.18350001</v>
      </c>
      <c r="D81" s="240">
        <f>SUM(D73:D78)</f>
        <v>111641458.3545</v>
      </c>
      <c r="E81" s="277">
        <f t="shared" si="22"/>
        <v>0.15840026715565747</v>
      </c>
      <c r="F81" s="210"/>
      <c r="G81" s="210"/>
    </row>
    <row r="82" spans="2:7" x14ac:dyDescent="0.2">
      <c r="B82" s="196"/>
    </row>
    <row r="83" spans="2:7" x14ac:dyDescent="0.2">
      <c r="B83" s="196"/>
    </row>
    <row r="84" spans="2:7" ht="20" x14ac:dyDescent="0.2">
      <c r="B84" s="207"/>
      <c r="C84" s="208"/>
      <c r="D84" s="208"/>
      <c r="E84" s="209"/>
    </row>
    <row r="85" spans="2:7" ht="23" x14ac:dyDescent="0.25">
      <c r="B85" s="284" t="s">
        <v>240</v>
      </c>
      <c r="C85" s="287"/>
      <c r="D85" s="287"/>
      <c r="E85" s="288"/>
      <c r="F85" s="281"/>
      <c r="G85" s="281"/>
    </row>
    <row r="86" spans="2:7" x14ac:dyDescent="0.2">
      <c r="B86" s="196"/>
    </row>
    <row r="87" spans="2:7" x14ac:dyDescent="0.2">
      <c r="B87" s="211" t="s">
        <v>0</v>
      </c>
      <c r="C87" s="213" t="s">
        <v>306</v>
      </c>
      <c r="D87" s="213" t="s">
        <v>287</v>
      </c>
      <c r="E87" s="212" t="s">
        <v>233</v>
      </c>
      <c r="F87" s="210"/>
      <c r="G87" s="210"/>
    </row>
    <row r="88" spans="2:7" x14ac:dyDescent="0.2">
      <c r="B88" s="214" t="s">
        <v>170</v>
      </c>
      <c r="C88" s="238">
        <f>D22</f>
        <v>17810671</v>
      </c>
      <c r="D88" s="238">
        <f>Výdavky_2023_full_year!C108</f>
        <v>13260643</v>
      </c>
      <c r="E88" s="217">
        <f>C88/D88-1</f>
        <v>0.34312272790995135</v>
      </c>
      <c r="F88" s="210"/>
      <c r="G88" s="210"/>
    </row>
    <row r="89" spans="2:7" x14ac:dyDescent="0.2">
      <c r="B89" s="225" t="s">
        <v>95</v>
      </c>
      <c r="C89" s="239">
        <v>58219923.510284998</v>
      </c>
      <c r="D89" s="239">
        <v>50242358.469999999</v>
      </c>
      <c r="E89" s="228">
        <f t="shared" ref="E89:E90" si="23">C89/D89-1</f>
        <v>0.15878165920591591</v>
      </c>
      <c r="F89" s="210"/>
      <c r="G89" s="210"/>
    </row>
    <row r="90" spans="2:7" x14ac:dyDescent="0.2">
      <c r="B90" s="233" t="s">
        <v>127</v>
      </c>
      <c r="C90" s="240">
        <f>D7+D9</f>
        <v>76030594</v>
      </c>
      <c r="D90" s="240">
        <f>SUM(D88:D89)</f>
        <v>63503001.469999999</v>
      </c>
      <c r="E90" s="236">
        <f t="shared" si="23"/>
        <v>0.19727559705848341</v>
      </c>
      <c r="F90" s="210"/>
      <c r="G90" s="210"/>
    </row>
    <row r="91" spans="2:7" x14ac:dyDescent="0.2">
      <c r="B91" s="196"/>
    </row>
    <row r="92" spans="2:7" ht="23" x14ac:dyDescent="0.25">
      <c r="B92" s="284" t="s">
        <v>239</v>
      </c>
      <c r="C92" s="281"/>
      <c r="D92" s="281"/>
      <c r="E92" s="281"/>
      <c r="F92" s="281"/>
      <c r="G92" s="281"/>
    </row>
    <row r="93" spans="2:7" x14ac:dyDescent="0.2">
      <c r="B93" s="196"/>
    </row>
    <row r="94" spans="2:7" x14ac:dyDescent="0.2">
      <c r="B94" s="211" t="s">
        <v>0</v>
      </c>
      <c r="C94" s="278" t="s">
        <v>306</v>
      </c>
      <c r="D94" s="278" t="s">
        <v>287</v>
      </c>
      <c r="E94" s="212" t="s">
        <v>233</v>
      </c>
      <c r="F94" s="210"/>
      <c r="G94" s="210"/>
    </row>
    <row r="95" spans="2:7" x14ac:dyDescent="0.2">
      <c r="B95" s="214" t="s">
        <v>172</v>
      </c>
      <c r="C95" s="238">
        <f>D34</f>
        <v>46390454</v>
      </c>
      <c r="D95" s="238">
        <f>Výdavky_2023_full_year!C115</f>
        <v>39331977</v>
      </c>
      <c r="E95" s="217">
        <f>C95/D95-1</f>
        <v>0.17945899337833948</v>
      </c>
      <c r="F95" s="210"/>
      <c r="G95" s="210"/>
    </row>
    <row r="96" spans="2:7" x14ac:dyDescent="0.2">
      <c r="B96" s="225" t="s">
        <v>98</v>
      </c>
      <c r="C96" s="239">
        <f>D35</f>
        <v>29640140</v>
      </c>
      <c r="D96" s="239">
        <f>Výdavky_2023_full_year!C116</f>
        <v>24171024</v>
      </c>
      <c r="E96" s="228">
        <f t="shared" ref="E96:E97" si="24">C96/D96-1</f>
        <v>0.22626745147412874</v>
      </c>
      <c r="F96" s="210"/>
      <c r="G96" s="210"/>
    </row>
    <row r="97" spans="2:7" x14ac:dyDescent="0.2">
      <c r="B97" s="233" t="s">
        <v>127</v>
      </c>
      <c r="C97" s="240">
        <f>D36</f>
        <v>76030594</v>
      </c>
      <c r="D97" s="240">
        <f>Výdavky_2023_full_year!C117</f>
        <v>63503001</v>
      </c>
      <c r="E97" s="236">
        <f t="shared" si="24"/>
        <v>0.19727560591978954</v>
      </c>
      <c r="F97" s="210"/>
      <c r="G97" s="210"/>
    </row>
    <row r="136" spans="7:8" x14ac:dyDescent="0.2">
      <c r="G136" s="229" t="s">
        <v>202</v>
      </c>
      <c r="H136" s="337">
        <v>0.37011032491014073</v>
      </c>
    </row>
    <row r="137" spans="7:8" x14ac:dyDescent="0.2">
      <c r="G137" s="256" t="s">
        <v>87</v>
      </c>
      <c r="H137" s="337">
        <v>0.1921524338609788</v>
      </c>
    </row>
    <row r="138" spans="7:8" x14ac:dyDescent="0.2">
      <c r="G138" s="256" t="s">
        <v>98</v>
      </c>
      <c r="H138" s="337">
        <v>0.15898797255446984</v>
      </c>
    </row>
    <row r="139" spans="7:8" x14ac:dyDescent="0.2">
      <c r="G139" s="256" t="s">
        <v>172</v>
      </c>
      <c r="H139" s="337">
        <v>0.14819541949103643</v>
      </c>
    </row>
    <row r="140" spans="7:8" x14ac:dyDescent="0.2">
      <c r="G140" s="256" t="s">
        <v>89</v>
      </c>
      <c r="H140" s="337">
        <v>0.13853052011758615</v>
      </c>
    </row>
    <row r="141" spans="7:8" x14ac:dyDescent="0.2">
      <c r="G141" s="256" t="s">
        <v>86</v>
      </c>
      <c r="H141" s="337">
        <v>9.1470528385732219E-2</v>
      </c>
    </row>
    <row r="142" spans="7:8" x14ac:dyDescent="0.2">
      <c r="G142" s="229" t="s">
        <v>312</v>
      </c>
      <c r="H142" s="337">
        <v>-6.5088008104341455E-4</v>
      </c>
    </row>
    <row r="156" spans="6:7" x14ac:dyDescent="0.2">
      <c r="F156" s="363"/>
    </row>
    <row r="157" spans="6:7" x14ac:dyDescent="0.2">
      <c r="F157" s="363"/>
    </row>
    <row r="158" spans="6:7" x14ac:dyDescent="0.2">
      <c r="F158" s="363"/>
      <c r="G158" s="337"/>
    </row>
    <row r="159" spans="6:7" x14ac:dyDescent="0.2">
      <c r="F159" s="363"/>
      <c r="G159" s="337"/>
    </row>
    <row r="160" spans="6:7" x14ac:dyDescent="0.2">
      <c r="F160" s="363"/>
      <c r="G160" s="337"/>
    </row>
    <row r="161" spans="6:7" x14ac:dyDescent="0.2">
      <c r="F161" s="363"/>
      <c r="G161" s="337"/>
    </row>
    <row r="162" spans="6:7" x14ac:dyDescent="0.2">
      <c r="F162" s="363"/>
      <c r="G162" s="337"/>
    </row>
    <row r="163" spans="6:7" x14ac:dyDescent="0.2">
      <c r="G163" s="337"/>
    </row>
    <row r="164" spans="6:7" x14ac:dyDescent="0.2">
      <c r="G164" s="337"/>
    </row>
    <row r="165" spans="6:7" x14ac:dyDescent="0.2">
      <c r="G165" s="337"/>
    </row>
  </sheetData>
  <mergeCells count="3">
    <mergeCell ref="B17:F17"/>
    <mergeCell ref="B26:F29"/>
    <mergeCell ref="B68:E70"/>
  </mergeCells>
  <hyperlinks>
    <hyperlink ref="B65" r:id="rId1" xr:uid="{BEFA000A-B04B-3549-9F3D-02CA30D5CCFE}"/>
  </hyperlinks>
  <pageMargins left="0.75000000000000011" right="0.75000000000000011" top="1" bottom="1" header="0.5" footer="0.5"/>
  <pageSetup orientation="landscape" horizontalDpi="4294967292" verticalDpi="4294967292"/>
  <ignoredErrors>
    <ignoredError sqref="C15 C81:D81" formulaRange="1"/>
    <ignoredError sqref="D15 D62" formula="1"/>
  </ignoredError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9E44B-81C2-CE49-B0F5-2C4975F27722}">
  <dimension ref="B2:S65"/>
  <sheetViews>
    <sheetView showGridLines="0" topLeftCell="A4" zoomScale="133" workbookViewId="0">
      <selection activeCell="D65" sqref="D65"/>
    </sheetView>
  </sheetViews>
  <sheetFormatPr baseColWidth="10" defaultRowHeight="16" x14ac:dyDescent="0.2"/>
  <cols>
    <col min="1" max="1" width="10.83203125" style="194"/>
    <col min="2" max="2" width="39.5" style="194" customWidth="1"/>
    <col min="3" max="9" width="16.83203125" style="194" customWidth="1"/>
    <col min="10" max="10" width="19.1640625" style="194" customWidth="1"/>
    <col min="11" max="11" width="16.83203125" style="194" customWidth="1"/>
    <col min="12" max="12" width="20" style="194" customWidth="1"/>
    <col min="13" max="16" width="16.83203125" style="194" customWidth="1"/>
    <col min="17" max="16384" width="10.83203125" style="194"/>
  </cols>
  <sheetData>
    <row r="2" spans="2:8" s="197" customFormat="1" ht="33" customHeight="1" x14ac:dyDescent="0.35">
      <c r="B2" s="279" t="s">
        <v>295</v>
      </c>
    </row>
    <row r="4" spans="2:8" s="281" customFormat="1" ht="23" x14ac:dyDescent="0.25">
      <c r="B4" s="280" t="s">
        <v>296</v>
      </c>
    </row>
    <row r="5" spans="2:8" ht="25" x14ac:dyDescent="0.25">
      <c r="B5" s="195"/>
    </row>
    <row r="6" spans="2:8" s="210" customFormat="1" ht="15" x14ac:dyDescent="0.2">
      <c r="B6" s="211" t="s">
        <v>229</v>
      </c>
      <c r="C6" s="212" t="s">
        <v>297</v>
      </c>
      <c r="D6" s="212" t="s">
        <v>278</v>
      </c>
      <c r="E6" s="212" t="s">
        <v>233</v>
      </c>
      <c r="F6" s="213" t="s">
        <v>247</v>
      </c>
    </row>
    <row r="7" spans="2:8" s="210" customFormat="1" ht="14" x14ac:dyDescent="0.15">
      <c r="B7" s="214" t="s">
        <v>172</v>
      </c>
      <c r="C7" s="345">
        <v>36371102.186880559</v>
      </c>
      <c r="D7" s="345">
        <v>32747701.059999999</v>
      </c>
      <c r="E7" s="217">
        <f>C7/D7-1</f>
        <v>0.11064596932290915</v>
      </c>
      <c r="F7" s="217">
        <f>C7/$C$15</f>
        <v>0.34980096307226355</v>
      </c>
    </row>
    <row r="8" spans="2:8" s="210" customFormat="1" ht="14" x14ac:dyDescent="0.15">
      <c r="B8" s="218" t="s">
        <v>86</v>
      </c>
      <c r="C8" s="346">
        <v>21070661.276284628</v>
      </c>
      <c r="D8" s="346">
        <v>19692207</v>
      </c>
      <c r="E8" s="295">
        <f t="shared" ref="E8:E15" si="0">C8/D8-1</f>
        <v>6.9999989147210728E-2</v>
      </c>
      <c r="F8" s="222">
        <f t="shared" ref="F8:F15" si="1">C8/$C$15</f>
        <v>0.20264817846714703</v>
      </c>
    </row>
    <row r="9" spans="2:8" s="210" customFormat="1" ht="14" x14ac:dyDescent="0.15">
      <c r="B9" s="214" t="s">
        <v>98</v>
      </c>
      <c r="C9" s="345">
        <v>19855797.680304833</v>
      </c>
      <c r="D9" s="345">
        <v>18535146.255773414</v>
      </c>
      <c r="E9" s="217">
        <f t="shared" si="0"/>
        <v>7.1251200627567624E-2</v>
      </c>
      <c r="F9" s="217">
        <f t="shared" si="1"/>
        <v>0.19096416477705727</v>
      </c>
    </row>
    <row r="10" spans="2:8" s="210" customFormat="1" ht="14" x14ac:dyDescent="0.15">
      <c r="B10" s="223" t="s">
        <v>87</v>
      </c>
      <c r="C10" s="347">
        <v>16516713.6</v>
      </c>
      <c r="D10" s="347">
        <v>13267413.5</v>
      </c>
      <c r="E10" s="222">
        <f t="shared" si="0"/>
        <v>0.2449083312282383</v>
      </c>
      <c r="F10" s="222">
        <f t="shared" si="1"/>
        <v>0.15885035032435121</v>
      </c>
      <c r="H10" s="224"/>
    </row>
    <row r="11" spans="2:8" s="210" customFormat="1" ht="14" x14ac:dyDescent="0.15">
      <c r="B11" s="214" t="s">
        <v>89</v>
      </c>
      <c r="C11" s="345">
        <v>6634192.9500000002</v>
      </c>
      <c r="D11" s="345">
        <v>5613923.3624999998</v>
      </c>
      <c r="E11" s="217">
        <f t="shared" si="0"/>
        <v>0.1817391370739434</v>
      </c>
      <c r="F11" s="217">
        <f t="shared" si="1"/>
        <v>6.380469503490338E-2</v>
      </c>
    </row>
    <row r="12" spans="2:8" s="210" customFormat="1" ht="14" x14ac:dyDescent="0.15">
      <c r="B12" s="225" t="s">
        <v>142</v>
      </c>
      <c r="C12" s="314">
        <v>3528096.2</v>
      </c>
      <c r="D12" s="314">
        <v>3231599</v>
      </c>
      <c r="E12" s="228">
        <f t="shared" si="0"/>
        <v>9.1749378558416472E-2</v>
      </c>
      <c r="F12" s="228">
        <f t="shared" si="1"/>
        <v>3.3931648324277558E-2</v>
      </c>
    </row>
    <row r="13" spans="2:8" s="210" customFormat="1" ht="14" x14ac:dyDescent="0.15">
      <c r="B13" s="229" t="s">
        <v>262</v>
      </c>
      <c r="C13" s="348">
        <v>1573840</v>
      </c>
      <c r="D13" s="315">
        <v>1528000</v>
      </c>
      <c r="E13" s="317">
        <f t="shared" si="0"/>
        <v>3.0000000000000027E-2</v>
      </c>
      <c r="F13" s="260">
        <f t="shared" si="1"/>
        <v>1.5136487887909911E-2</v>
      </c>
    </row>
    <row r="14" spans="2:8" s="210" customFormat="1" ht="14" x14ac:dyDescent="0.15">
      <c r="B14" s="229" t="s">
        <v>200</v>
      </c>
      <c r="C14" s="348">
        <v>1444750</v>
      </c>
      <c r="D14" s="348">
        <v>909012</v>
      </c>
      <c r="E14" s="232">
        <f t="shared" si="0"/>
        <v>0.58936295670464189</v>
      </c>
      <c r="F14" s="232">
        <f t="shared" si="1"/>
        <v>1.3894958112678445E-2</v>
      </c>
    </row>
    <row r="15" spans="2:8" s="210" customFormat="1" ht="14" x14ac:dyDescent="0.2">
      <c r="B15" s="233" t="s">
        <v>90</v>
      </c>
      <c r="C15" s="245">
        <f>SUM(C7:C12)</f>
        <v>103976563.89347002</v>
      </c>
      <c r="D15" s="245">
        <f>D7+D8+D9+D10+D11+D12</f>
        <v>93087990.17827341</v>
      </c>
      <c r="E15" s="236">
        <f t="shared" si="0"/>
        <v>0.11697076813393248</v>
      </c>
      <c r="F15" s="236">
        <f t="shared" si="1"/>
        <v>1</v>
      </c>
    </row>
    <row r="17" spans="2:6" x14ac:dyDescent="0.2">
      <c r="B17" s="196"/>
    </row>
    <row r="18" spans="2:6" s="281" customFormat="1" ht="23" x14ac:dyDescent="0.25">
      <c r="B18" s="282" t="s">
        <v>298</v>
      </c>
      <c r="D18" s="283"/>
    </row>
    <row r="19" spans="2:6" x14ac:dyDescent="0.2">
      <c r="B19" s="196"/>
    </row>
    <row r="20" spans="2:6" s="210" customFormat="1" ht="15" x14ac:dyDescent="0.2">
      <c r="B20" s="211" t="s">
        <v>234</v>
      </c>
      <c r="C20" s="212" t="s">
        <v>297</v>
      </c>
      <c r="D20" s="212" t="s">
        <v>278</v>
      </c>
      <c r="E20" s="212" t="s">
        <v>233</v>
      </c>
      <c r="F20" s="213" t="s">
        <v>230</v>
      </c>
    </row>
    <row r="21" spans="2:6" s="210" customFormat="1" ht="14" x14ac:dyDescent="0.2">
      <c r="B21" s="214" t="s">
        <v>218</v>
      </c>
      <c r="C21" s="241">
        <f>C23-C22</f>
        <v>11928120.25</v>
      </c>
      <c r="D21" s="353">
        <f>D23-D22</f>
        <v>10928918.315773413</v>
      </c>
      <c r="E21" s="217">
        <f>C21/D21-1</f>
        <v>9.1427340323741557E-2</v>
      </c>
      <c r="F21" s="242">
        <f>C21/$C$23</f>
        <v>0.21214259150292183</v>
      </c>
    </row>
    <row r="22" spans="2:6" s="210" customFormat="1" ht="14" x14ac:dyDescent="0.2">
      <c r="B22" s="225" t="s">
        <v>95</v>
      </c>
      <c r="C22" s="243">
        <v>44298779.617185391</v>
      </c>
      <c r="D22" s="354">
        <v>40353929</v>
      </c>
      <c r="E22" s="228">
        <f t="shared" ref="E22:E23" si="2">C22/D22-1</f>
        <v>9.7756295729850562E-2</v>
      </c>
      <c r="F22" s="244">
        <f t="shared" ref="F22:F23" si="3">C22/$C$23</f>
        <v>0.78785740849707819</v>
      </c>
    </row>
    <row r="23" spans="2:6" s="210" customFormat="1" ht="14" x14ac:dyDescent="0.2">
      <c r="B23" s="233" t="s">
        <v>127</v>
      </c>
      <c r="C23" s="245">
        <f>C7+C9</f>
        <v>56226899.867185391</v>
      </c>
      <c r="D23" s="352">
        <f>D7+D9</f>
        <v>51282847.315773413</v>
      </c>
      <c r="E23" s="236">
        <f t="shared" si="2"/>
        <v>9.6407528251484242E-2</v>
      </c>
      <c r="F23" s="246">
        <f t="shared" si="3"/>
        <v>1</v>
      </c>
    </row>
    <row r="24" spans="2:6" x14ac:dyDescent="0.2">
      <c r="B24" s="196"/>
    </row>
    <row r="25" spans="2:6" x14ac:dyDescent="0.2">
      <c r="B25" s="377" t="s">
        <v>299</v>
      </c>
      <c r="C25" s="377"/>
      <c r="D25" s="377"/>
      <c r="E25" s="377"/>
      <c r="F25" s="377"/>
    </row>
    <row r="26" spans="2:6" x14ac:dyDescent="0.2">
      <c r="B26" s="377"/>
      <c r="C26" s="377"/>
      <c r="D26" s="377"/>
      <c r="E26" s="377"/>
      <c r="F26" s="377"/>
    </row>
    <row r="27" spans="2:6" x14ac:dyDescent="0.2">
      <c r="B27" s="377"/>
      <c r="C27" s="377"/>
      <c r="D27" s="377"/>
      <c r="E27" s="377"/>
      <c r="F27" s="377"/>
    </row>
    <row r="28" spans="2:6" ht="26" customHeight="1" x14ac:dyDescent="0.2">
      <c r="B28" s="377"/>
      <c r="C28" s="377"/>
      <c r="D28" s="377"/>
      <c r="E28" s="377"/>
      <c r="F28" s="377"/>
    </row>
    <row r="29" spans="2:6" s="281" customFormat="1" ht="23" x14ac:dyDescent="0.25">
      <c r="B29" s="282" t="s">
        <v>300</v>
      </c>
      <c r="D29" s="283"/>
    </row>
    <row r="31" spans="2:6" s="210" customFormat="1" ht="15" x14ac:dyDescent="0.2">
      <c r="B31" s="211" t="s">
        <v>0</v>
      </c>
      <c r="C31" s="212" t="s">
        <v>297</v>
      </c>
      <c r="D31" s="212" t="s">
        <v>278</v>
      </c>
      <c r="E31" s="212" t="s">
        <v>233</v>
      </c>
      <c r="F31" s="213" t="s">
        <v>230</v>
      </c>
    </row>
    <row r="32" spans="2:6" s="210" customFormat="1" ht="14" x14ac:dyDescent="0.2">
      <c r="B32" s="214" t="s">
        <v>217</v>
      </c>
      <c r="C32" s="353">
        <f>C7</f>
        <v>36371102.186880559</v>
      </c>
      <c r="D32" s="353">
        <f>D7</f>
        <v>32747701.059999999</v>
      </c>
      <c r="E32" s="242">
        <f>C32/D32-1</f>
        <v>0.11064596932290915</v>
      </c>
      <c r="F32" s="248">
        <f>C32/$C$34</f>
        <v>0.64686301881827768</v>
      </c>
    </row>
    <row r="33" spans="2:18" s="210" customFormat="1" ht="14" x14ac:dyDescent="0.2">
      <c r="B33" s="225" t="s">
        <v>98</v>
      </c>
      <c r="C33" s="354">
        <f>C9</f>
        <v>19855797.680304833</v>
      </c>
      <c r="D33" s="354">
        <f>D9</f>
        <v>18535146.255773414</v>
      </c>
      <c r="E33" s="244">
        <f t="shared" ref="E33:E34" si="4">C33/D33-1</f>
        <v>7.1251200627567624E-2</v>
      </c>
      <c r="F33" s="250">
        <f t="shared" ref="F33:F34" si="5">C33/$C$34</f>
        <v>0.35313698118172232</v>
      </c>
    </row>
    <row r="34" spans="2:18" s="210" customFormat="1" ht="14" x14ac:dyDescent="0.2">
      <c r="B34" s="233" t="s">
        <v>127</v>
      </c>
      <c r="C34" s="352">
        <f>SUM(C32:C33)</f>
        <v>56226899.867185391</v>
      </c>
      <c r="D34" s="352">
        <f>D7+D9</f>
        <v>51282847.315773413</v>
      </c>
      <c r="E34" s="246">
        <f t="shared" si="4"/>
        <v>9.6407528251484242E-2</v>
      </c>
      <c r="F34" s="251">
        <f t="shared" si="5"/>
        <v>1</v>
      </c>
    </row>
    <row r="37" spans="2:18" s="281" customFormat="1" ht="23" x14ac:dyDescent="0.25">
      <c r="B37" s="284" t="s">
        <v>252</v>
      </c>
      <c r="C37" s="285"/>
      <c r="D37" s="286"/>
      <c r="E37" s="285"/>
    </row>
    <row r="39" spans="2:18" s="210" customFormat="1" ht="14" x14ac:dyDescent="0.2">
      <c r="B39" s="252" t="s">
        <v>134</v>
      </c>
      <c r="C39" s="254" t="s">
        <v>297</v>
      </c>
      <c r="D39" s="254" t="s">
        <v>278</v>
      </c>
      <c r="E39" s="254" t="s">
        <v>246</v>
      </c>
      <c r="F39" s="255" t="s">
        <v>211</v>
      </c>
      <c r="G39" s="255" t="s">
        <v>164</v>
      </c>
      <c r="H39" s="255" t="s">
        <v>141</v>
      </c>
      <c r="I39" s="255" t="s">
        <v>301</v>
      </c>
      <c r="J39" s="255" t="s">
        <v>282</v>
      </c>
      <c r="K39" s="300" t="s">
        <v>253</v>
      </c>
      <c r="L39" s="300" t="s">
        <v>236</v>
      </c>
      <c r="M39" s="300" t="s">
        <v>192</v>
      </c>
      <c r="N39" s="300" t="s">
        <v>283</v>
      </c>
      <c r="O39" s="300" t="s">
        <v>254</v>
      </c>
      <c r="P39" s="301" t="s">
        <v>255</v>
      </c>
      <c r="Q39" s="300" t="s">
        <v>256</v>
      </c>
      <c r="R39" s="300" t="s">
        <v>257</v>
      </c>
    </row>
    <row r="40" spans="2:18" s="210" customFormat="1" ht="18" customHeight="1" x14ac:dyDescent="0.2">
      <c r="B40" s="256" t="s">
        <v>172</v>
      </c>
      <c r="C40" s="269">
        <f>C7</f>
        <v>36371102.186880559</v>
      </c>
      <c r="D40" s="270">
        <f>D7</f>
        <v>32747701.059999999</v>
      </c>
      <c r="E40" s="257">
        <f>Výdavky_2022_1HY!C51</f>
        <v>31331893</v>
      </c>
      <c r="F40" s="231">
        <v>30256737</v>
      </c>
      <c r="G40" s="231">
        <v>24053984.895999998</v>
      </c>
      <c r="H40" s="296">
        <v>26122051.694618609</v>
      </c>
      <c r="I40" s="261">
        <f>C40/D40-1</f>
        <v>0.11064596932290915</v>
      </c>
      <c r="J40" s="261">
        <f>D40/E40-1</f>
        <v>4.5187440797145539E-2</v>
      </c>
      <c r="K40" s="298">
        <f>E40/F40-1</f>
        <v>3.5534433207387917E-2</v>
      </c>
      <c r="L40" s="298">
        <f>F40/G40-1</f>
        <v>0.25786796369991372</v>
      </c>
      <c r="M40" s="298">
        <f>G40/H40-1</f>
        <v>-7.9169386187404767E-2</v>
      </c>
      <c r="N40" s="298">
        <v>0.35</v>
      </c>
      <c r="O40" s="298">
        <f>E40/E$46</f>
        <v>0.36057547591360944</v>
      </c>
      <c r="P40" s="299">
        <f>F40/F$46</f>
        <v>0.38449404156132444</v>
      </c>
      <c r="Q40" s="298">
        <f>G40/G$46</f>
        <v>0.39079394071128731</v>
      </c>
      <c r="R40" s="298">
        <f>H40/H$46</f>
        <v>0.41066474587719309</v>
      </c>
    </row>
    <row r="41" spans="2:18" s="210" customFormat="1" ht="14" x14ac:dyDescent="0.2">
      <c r="B41" s="256" t="s">
        <v>86</v>
      </c>
      <c r="C41" s="269">
        <f t="shared" ref="C41:C45" si="6">C8</f>
        <v>21070661.276284628</v>
      </c>
      <c r="D41" s="270">
        <f>D8</f>
        <v>19692207</v>
      </c>
      <c r="E41" s="257">
        <f>Výdavky_2022_1HY!C52</f>
        <v>19306085</v>
      </c>
      <c r="F41" s="231">
        <v>17550986</v>
      </c>
      <c r="G41" s="231">
        <v>13500758.810000001</v>
      </c>
      <c r="H41" s="296">
        <v>14602861.782</v>
      </c>
      <c r="I41" s="261">
        <f t="shared" ref="I41:I46" si="7">C41/D41-1</f>
        <v>6.9999989147210728E-2</v>
      </c>
      <c r="J41" s="261">
        <f t="shared" ref="J41:M46" si="8">D41/E41-1</f>
        <v>2.0000015539142213E-2</v>
      </c>
      <c r="K41" s="298">
        <f t="shared" si="8"/>
        <v>0.10000002279074227</v>
      </c>
      <c r="L41" s="298">
        <f t="shared" si="8"/>
        <v>0.29999996644633042</v>
      </c>
      <c r="M41" s="298">
        <f t="shared" si="8"/>
        <v>-7.5471711535234132E-2</v>
      </c>
      <c r="N41" s="298">
        <v>0.21</v>
      </c>
      <c r="O41" s="298">
        <f t="shared" ref="O41:R45" si="9">E41/E$46</f>
        <v>0.22217938721109498</v>
      </c>
      <c r="P41" s="299">
        <f t="shared" si="9"/>
        <v>0.22303295760300337</v>
      </c>
      <c r="Q41" s="298">
        <f t="shared" si="9"/>
        <v>0.21934056917238243</v>
      </c>
      <c r="R41" s="298">
        <f t="shared" si="9"/>
        <v>0.2295715739671482</v>
      </c>
    </row>
    <row r="42" spans="2:18" s="210" customFormat="1" ht="14" x14ac:dyDescent="0.2">
      <c r="B42" s="256" t="s">
        <v>98</v>
      </c>
      <c r="C42" s="269">
        <f t="shared" si="6"/>
        <v>19855797.680304833</v>
      </c>
      <c r="D42" s="270">
        <f>D9</f>
        <v>18535146.255773414</v>
      </c>
      <c r="E42" s="257">
        <f>Výdavky_2022_1HY!C53</f>
        <v>16715979</v>
      </c>
      <c r="F42" s="231">
        <v>16027187</v>
      </c>
      <c r="G42" s="231">
        <v>12287378.794</v>
      </c>
      <c r="H42" s="296">
        <v>10629730.093798114</v>
      </c>
      <c r="I42" s="261">
        <f t="shared" si="7"/>
        <v>7.1251200627567624E-2</v>
      </c>
      <c r="J42" s="261">
        <f t="shared" si="8"/>
        <v>0.10882804146699487</v>
      </c>
      <c r="K42" s="298">
        <f t="shared" si="8"/>
        <v>4.2976474911037066E-2</v>
      </c>
      <c r="L42" s="298">
        <f t="shared" si="8"/>
        <v>0.30436175759684159</v>
      </c>
      <c r="M42" s="298">
        <f t="shared" si="8"/>
        <v>0.15594457108266901</v>
      </c>
      <c r="N42" s="298">
        <v>0.2</v>
      </c>
      <c r="O42" s="298">
        <f t="shared" si="9"/>
        <v>0.1923717817907428</v>
      </c>
      <c r="P42" s="299">
        <f t="shared" si="9"/>
        <v>0.2036689516284958</v>
      </c>
      <c r="Q42" s="298">
        <f t="shared" si="9"/>
        <v>0.19962734659894438</v>
      </c>
      <c r="R42" s="298">
        <f t="shared" si="9"/>
        <v>0.16710997507948575</v>
      </c>
    </row>
    <row r="43" spans="2:18" s="210" customFormat="1" ht="14" x14ac:dyDescent="0.2">
      <c r="B43" s="256" t="s">
        <v>87</v>
      </c>
      <c r="C43" s="269">
        <f t="shared" si="6"/>
        <v>16516713.6</v>
      </c>
      <c r="D43" s="270">
        <f>D10</f>
        <v>13267413.5</v>
      </c>
      <c r="E43" s="257">
        <f>Výdavky_2022_1HY!C54</f>
        <v>11706740</v>
      </c>
      <c r="F43" s="231">
        <v>9290618</v>
      </c>
      <c r="G43" s="231">
        <v>8272290.4000000004</v>
      </c>
      <c r="H43" s="296">
        <v>9130513.7880000025</v>
      </c>
      <c r="I43" s="261">
        <f t="shared" si="7"/>
        <v>0.2449083312282383</v>
      </c>
      <c r="J43" s="261">
        <f t="shared" si="8"/>
        <v>0.13331409939914951</v>
      </c>
      <c r="K43" s="298">
        <f t="shared" si="8"/>
        <v>0.26006041793990464</v>
      </c>
      <c r="L43" s="298">
        <f t="shared" si="8"/>
        <v>0.12310104587237403</v>
      </c>
      <c r="M43" s="298">
        <f t="shared" si="8"/>
        <v>-9.3995081539435699E-2</v>
      </c>
      <c r="N43" s="298">
        <v>0.14000000000000001</v>
      </c>
      <c r="O43" s="298">
        <f t="shared" si="9"/>
        <v>0.1347241721684958</v>
      </c>
      <c r="P43" s="299">
        <f t="shared" si="9"/>
        <v>0.11806254135805817</v>
      </c>
      <c r="Q43" s="298">
        <f t="shared" si="9"/>
        <v>0.13439606693449516</v>
      </c>
      <c r="R43" s="298">
        <f t="shared" si="9"/>
        <v>0.14354079718974286</v>
      </c>
    </row>
    <row r="44" spans="2:18" s="210" customFormat="1" ht="14" x14ac:dyDescent="0.2">
      <c r="B44" s="256" t="s">
        <v>89</v>
      </c>
      <c r="C44" s="269">
        <f t="shared" si="6"/>
        <v>6634192.9500000002</v>
      </c>
      <c r="D44" s="270">
        <f>D11</f>
        <v>5613923.3624999998</v>
      </c>
      <c r="E44" s="257">
        <f>Výdavky_2022_1HY!C55</f>
        <v>4568782</v>
      </c>
      <c r="F44" s="231">
        <v>4103694</v>
      </c>
      <c r="G44" s="231">
        <v>2599528.1</v>
      </c>
      <c r="H44" s="296">
        <v>2598781.8089999999</v>
      </c>
      <c r="I44" s="261">
        <f t="shared" si="7"/>
        <v>0.1817391370739434</v>
      </c>
      <c r="J44" s="261">
        <f t="shared" si="8"/>
        <v>0.22875710911573366</v>
      </c>
      <c r="K44" s="298">
        <f t="shared" si="8"/>
        <v>0.1133339864034697</v>
      </c>
      <c r="L44" s="298">
        <f t="shared" si="8"/>
        <v>0.5786303675655593</v>
      </c>
      <c r="M44" s="313">
        <f t="shared" si="8"/>
        <v>2.8716954898477809E-4</v>
      </c>
      <c r="N44" s="298">
        <v>0.06</v>
      </c>
      <c r="O44" s="298">
        <f t="shared" si="9"/>
        <v>5.2578717283233808E-2</v>
      </c>
      <c r="P44" s="299">
        <f t="shared" si="9"/>
        <v>5.2148580707528307E-2</v>
      </c>
      <c r="Q44" s="298">
        <f t="shared" si="9"/>
        <v>4.2233327849044204E-2</v>
      </c>
      <c r="R44" s="298">
        <f t="shared" si="9"/>
        <v>4.0855445952705016E-2</v>
      </c>
    </row>
    <row r="45" spans="2:18" s="210" customFormat="1" ht="14" x14ac:dyDescent="0.2">
      <c r="B45" s="256" t="s">
        <v>3</v>
      </c>
      <c r="C45" s="269">
        <f t="shared" si="6"/>
        <v>3528096.2</v>
      </c>
      <c r="D45" s="270">
        <f>D12</f>
        <v>3231599</v>
      </c>
      <c r="E45" s="257">
        <f>Výdavky_2022_1HY!C56</f>
        <v>3264653</v>
      </c>
      <c r="F45" s="231">
        <v>1463121</v>
      </c>
      <c r="G45" s="231">
        <v>837640</v>
      </c>
      <c r="H45" s="296">
        <v>525250.46200000378</v>
      </c>
      <c r="I45" s="261">
        <f t="shared" si="7"/>
        <v>9.1749378558416472E-2</v>
      </c>
      <c r="J45" s="261">
        <f t="shared" si="8"/>
        <v>-1.0124812652370752E-2</v>
      </c>
      <c r="K45" s="298">
        <f t="shared" si="8"/>
        <v>1.231293925792877</v>
      </c>
      <c r="L45" s="298">
        <f>F45/G45-1</f>
        <v>0.74671816054629669</v>
      </c>
      <c r="M45" s="298">
        <f t="shared" si="8"/>
        <v>0.59474395664595137</v>
      </c>
      <c r="N45" s="298">
        <v>0.04</v>
      </c>
      <c r="O45" s="298">
        <f t="shared" si="9"/>
        <v>3.7570465632823166E-2</v>
      </c>
      <c r="P45" s="299">
        <f t="shared" si="9"/>
        <v>1.8592927141589874E-2</v>
      </c>
      <c r="Q45" s="298">
        <f t="shared" si="9"/>
        <v>1.3608748733846496E-2</v>
      </c>
      <c r="R45" s="298">
        <f t="shared" si="9"/>
        <v>8.2574619337250008E-3</v>
      </c>
    </row>
    <row r="46" spans="2:18" s="210" customFormat="1" ht="14" x14ac:dyDescent="0.2">
      <c r="B46" s="252" t="s">
        <v>90</v>
      </c>
      <c r="C46" s="327">
        <f t="shared" ref="C46:H46" si="10">SUM(C40:C45)</f>
        <v>103976563.89347002</v>
      </c>
      <c r="D46" s="355">
        <f t="shared" si="10"/>
        <v>93087990.17827341</v>
      </c>
      <c r="E46" s="262">
        <f t="shared" si="10"/>
        <v>86894132</v>
      </c>
      <c r="F46" s="297">
        <f t="shared" si="10"/>
        <v>78692343</v>
      </c>
      <c r="G46" s="297">
        <f t="shared" si="10"/>
        <v>61551581</v>
      </c>
      <c r="H46" s="297">
        <f t="shared" si="10"/>
        <v>63609189.629416734</v>
      </c>
      <c r="I46" s="266">
        <f t="shared" si="7"/>
        <v>0.11697076813393248</v>
      </c>
      <c r="J46" s="266">
        <f t="shared" si="8"/>
        <v>7.1280511534120627E-2</v>
      </c>
      <c r="K46" s="302">
        <f t="shared" si="8"/>
        <v>0.10422601090934602</v>
      </c>
      <c r="L46" s="302">
        <f t="shared" si="8"/>
        <v>0.27847801342422063</v>
      </c>
      <c r="M46" s="302">
        <f t="shared" si="8"/>
        <v>-3.234766299341707E-2</v>
      </c>
      <c r="N46" s="302">
        <f>D46/$D$46</f>
        <v>1</v>
      </c>
      <c r="O46" s="302">
        <f>SUM(O40:O45)</f>
        <v>1</v>
      </c>
      <c r="P46" s="303">
        <f>F15</f>
        <v>1</v>
      </c>
      <c r="Q46" s="302">
        <f>SUM(Q40:Q45)</f>
        <v>1</v>
      </c>
      <c r="R46" s="302">
        <f>SUM(R40:R45)</f>
        <v>1</v>
      </c>
    </row>
    <row r="47" spans="2:18" ht="20" x14ac:dyDescent="0.2">
      <c r="B47" s="198"/>
      <c r="C47" s="199"/>
      <c r="D47" s="200"/>
      <c r="E47" s="200"/>
      <c r="F47" s="201"/>
      <c r="G47" s="201"/>
      <c r="H47" s="202"/>
      <c r="I47" s="203"/>
      <c r="J47" s="203"/>
      <c r="K47" s="204"/>
      <c r="L47" s="205"/>
      <c r="M47" s="206"/>
      <c r="N47" s="206"/>
      <c r="O47" s="206"/>
      <c r="P47" s="206"/>
    </row>
    <row r="48" spans="2:18" s="210" customFormat="1" ht="14" x14ac:dyDescent="0.2">
      <c r="B48" s="252" t="s">
        <v>259</v>
      </c>
      <c r="C48" s="254" t="s">
        <v>297</v>
      </c>
      <c r="D48" s="254" t="s">
        <v>278</v>
      </c>
      <c r="E48" s="254" t="s">
        <v>246</v>
      </c>
      <c r="F48" s="254" t="s">
        <v>211</v>
      </c>
      <c r="G48" s="254" t="s">
        <v>164</v>
      </c>
      <c r="H48" s="254" t="s">
        <v>141</v>
      </c>
      <c r="I48" s="254" t="s">
        <v>301</v>
      </c>
      <c r="J48" s="254" t="s">
        <v>282</v>
      </c>
      <c r="K48" s="300" t="s">
        <v>253</v>
      </c>
      <c r="L48" s="300" t="s">
        <v>236</v>
      </c>
      <c r="M48" s="300" t="s">
        <v>192</v>
      </c>
      <c r="N48" s="300" t="s">
        <v>283</v>
      </c>
      <c r="O48" s="300" t="s">
        <v>254</v>
      </c>
      <c r="P48" s="301" t="s">
        <v>255</v>
      </c>
      <c r="Q48" s="300" t="s">
        <v>256</v>
      </c>
      <c r="R48" s="300" t="s">
        <v>257</v>
      </c>
    </row>
    <row r="49" spans="2:19" s="210" customFormat="1" ht="14" x14ac:dyDescent="0.2">
      <c r="B49" s="256" t="s">
        <v>218</v>
      </c>
      <c r="C49" s="269">
        <f>C21</f>
        <v>11928120.25</v>
      </c>
      <c r="D49" s="269">
        <f>D21</f>
        <v>10928918.315773413</v>
      </c>
      <c r="E49" s="269">
        <f>Výdavky_2022_1HY!C66</f>
        <v>8895012</v>
      </c>
      <c r="F49" s="269">
        <v>10406201</v>
      </c>
      <c r="G49" s="230">
        <v>8882048.4599999972</v>
      </c>
      <c r="H49" s="304">
        <v>9893204.7456346117</v>
      </c>
      <c r="I49" s="357">
        <f>C49/D49-1</f>
        <v>9.1427340323741557E-2</v>
      </c>
      <c r="J49" s="357">
        <f>D49/E49-1</f>
        <v>0.22865695018437449</v>
      </c>
      <c r="K49" s="298">
        <f t="shared" ref="K49:M51" si="11">E49/F49-1</f>
        <v>-0.14522004716226411</v>
      </c>
      <c r="L49" s="298">
        <f t="shared" si="11"/>
        <v>0.17159921462531669</v>
      </c>
      <c r="M49" s="298">
        <f t="shared" si="11"/>
        <v>-0.10220715244782419</v>
      </c>
      <c r="N49" s="298">
        <f>D49/D51</f>
        <v>0.21311059911472449</v>
      </c>
      <c r="O49" s="298">
        <f t="shared" ref="O49:R50" si="12">E49/E$51</f>
        <v>0.18512811555941541</v>
      </c>
      <c r="P49" s="298">
        <f t="shared" si="12"/>
        <v>0.22483402660500437</v>
      </c>
      <c r="Q49" s="298">
        <f t="shared" si="12"/>
        <v>0.24440603098347843</v>
      </c>
      <c r="R49" s="298">
        <f t="shared" si="12"/>
        <v>0.26918979881276694</v>
      </c>
    </row>
    <row r="50" spans="2:19" s="210" customFormat="1" ht="14" x14ac:dyDescent="0.2">
      <c r="B50" s="256" t="s">
        <v>95</v>
      </c>
      <c r="C50" s="269">
        <f>C22</f>
        <v>44298779.617185391</v>
      </c>
      <c r="D50" s="269">
        <f>D22</f>
        <v>40353929</v>
      </c>
      <c r="E50" s="269">
        <f>Výdavky_2022_1HY!C67</f>
        <v>39152860</v>
      </c>
      <c r="F50" s="269">
        <v>35877723</v>
      </c>
      <c r="G50" s="270">
        <v>27459315.23</v>
      </c>
      <c r="H50" s="304">
        <v>26858577.042782117</v>
      </c>
      <c r="I50" s="357">
        <f t="shared" ref="I50:I51" si="13">C50/D50-1</f>
        <v>9.7756295729850562E-2</v>
      </c>
      <c r="J50" s="357">
        <f t="shared" ref="J50:J51" si="14">D50/E50-1</f>
        <v>3.0676405248556637E-2</v>
      </c>
      <c r="K50" s="298">
        <f t="shared" si="11"/>
        <v>9.1286088584830116E-2</v>
      </c>
      <c r="L50" s="298">
        <f t="shared" si="11"/>
        <v>0.30657748379692573</v>
      </c>
      <c r="M50" s="298">
        <f t="shared" si="11"/>
        <v>2.2366716831684341E-2</v>
      </c>
      <c r="N50" s="298">
        <f>D50/D51</f>
        <v>0.78688940088527548</v>
      </c>
      <c r="O50" s="298">
        <f t="shared" si="12"/>
        <v>0.81487188444058456</v>
      </c>
      <c r="P50" s="298">
        <f t="shared" si="12"/>
        <v>0.7751659733949956</v>
      </c>
      <c r="Q50" s="298">
        <f t="shared" si="12"/>
        <v>0.75559396901652154</v>
      </c>
      <c r="R50" s="298">
        <f t="shared" si="12"/>
        <v>0.73081020118723306</v>
      </c>
    </row>
    <row r="51" spans="2:19" s="210" customFormat="1" ht="14" x14ac:dyDescent="0.2">
      <c r="B51" s="252" t="s">
        <v>90</v>
      </c>
      <c r="C51" s="327">
        <f>C23</f>
        <v>56226899.867185391</v>
      </c>
      <c r="D51" s="327">
        <f>SUM(D49:D50)</f>
        <v>51282847.315773413</v>
      </c>
      <c r="E51" s="262">
        <f>SUM(E49:E50)</f>
        <v>48047872</v>
      </c>
      <c r="F51" s="263">
        <f>SUM(F49:F50)</f>
        <v>46283924</v>
      </c>
      <c r="G51" s="263">
        <f>SUM(G49:G50)</f>
        <v>36341363.689999998</v>
      </c>
      <c r="H51" s="264">
        <f>SUM(H49:H50)</f>
        <v>36751781.788416728</v>
      </c>
      <c r="I51" s="267">
        <f t="shared" si="13"/>
        <v>9.6407528251484242E-2</v>
      </c>
      <c r="J51" s="267">
        <f t="shared" si="14"/>
        <v>6.7328170449950653E-2</v>
      </c>
      <c r="K51" s="302">
        <f t="shared" si="11"/>
        <v>3.811146176802116E-2</v>
      </c>
      <c r="L51" s="302">
        <f t="shared" si="11"/>
        <v>0.27358798075967306</v>
      </c>
      <c r="M51" s="302">
        <f t="shared" si="11"/>
        <v>-1.1167297976994561E-2</v>
      </c>
      <c r="N51" s="302">
        <f>SUM(N49:N50)</f>
        <v>1</v>
      </c>
      <c r="O51" s="302">
        <f>SUM(O49:O50)</f>
        <v>1</v>
      </c>
      <c r="P51" s="303">
        <f>SUM(P49:P50)</f>
        <v>1</v>
      </c>
      <c r="Q51" s="303">
        <f>SUM(Q49:Q50)</f>
        <v>1</v>
      </c>
      <c r="R51" s="302">
        <f>SUM(R49:R50)</f>
        <v>1</v>
      </c>
    </row>
    <row r="52" spans="2:19" x14ac:dyDescent="0.2">
      <c r="B52" s="271" t="s">
        <v>258</v>
      </c>
    </row>
    <row r="53" spans="2:19" x14ac:dyDescent="0.2">
      <c r="B53" s="271"/>
    </row>
    <row r="54" spans="2:19" x14ac:dyDescent="0.2">
      <c r="B54" s="252" t="s">
        <v>260</v>
      </c>
      <c r="C54" s="254" t="s">
        <v>297</v>
      </c>
      <c r="D54" s="254" t="s">
        <v>284</v>
      </c>
      <c r="E54" s="254" t="s">
        <v>246</v>
      </c>
      <c r="F54" s="254" t="s">
        <v>211</v>
      </c>
      <c r="G54" s="254" t="s">
        <v>164</v>
      </c>
      <c r="H54" s="254" t="s">
        <v>141</v>
      </c>
      <c r="I54" s="254" t="s">
        <v>302</v>
      </c>
      <c r="J54" s="254" t="s">
        <v>282</v>
      </c>
      <c r="K54" s="300" t="s">
        <v>253</v>
      </c>
      <c r="L54" s="300" t="s">
        <v>236</v>
      </c>
      <c r="M54" s="300" t="s">
        <v>192</v>
      </c>
      <c r="N54" s="300" t="s">
        <v>283</v>
      </c>
      <c r="O54" s="300" t="s">
        <v>254</v>
      </c>
      <c r="P54" s="301" t="s">
        <v>255</v>
      </c>
      <c r="Q54" s="300" t="s">
        <v>256</v>
      </c>
      <c r="R54" s="300" t="s">
        <v>257</v>
      </c>
    </row>
    <row r="55" spans="2:19" x14ac:dyDescent="0.2">
      <c r="B55" s="256" t="s">
        <v>217</v>
      </c>
      <c r="C55" s="269">
        <f>C32</f>
        <v>36371102.186880559</v>
      </c>
      <c r="D55" s="270">
        <f>D32</f>
        <v>32747701.059999999</v>
      </c>
      <c r="E55" s="269">
        <f>Výdavky_2022_1HY!C72</f>
        <v>31331893</v>
      </c>
      <c r="F55" s="269">
        <v>30256737</v>
      </c>
      <c r="G55" s="230">
        <v>24053984.895999998</v>
      </c>
      <c r="H55" s="311">
        <v>26122051.694618609</v>
      </c>
      <c r="I55" s="357">
        <f>C55/D55-1</f>
        <v>0.11064596932290915</v>
      </c>
      <c r="J55" s="357">
        <f>D55/E55-1</f>
        <v>4.5187440797145539E-2</v>
      </c>
      <c r="K55" s="298">
        <f t="shared" ref="K55:M57" si="15">E55/F55-1</f>
        <v>3.5534433207387917E-2</v>
      </c>
      <c r="L55" s="298">
        <f t="shared" si="15"/>
        <v>0.25786796369991372</v>
      </c>
      <c r="M55" s="298">
        <f t="shared" si="15"/>
        <v>-7.9169386187404767E-2</v>
      </c>
      <c r="N55" s="298">
        <f>D55/D57</f>
        <v>0.63857025836253767</v>
      </c>
      <c r="O55" s="298">
        <f t="shared" ref="O55:R56" si="16">E55/E$51</f>
        <v>0.6520974123474188</v>
      </c>
      <c r="P55" s="298">
        <f t="shared" si="16"/>
        <v>0.65372022043766209</v>
      </c>
      <c r="Q55" s="298">
        <f t="shared" si="16"/>
        <v>0.66188999128337334</v>
      </c>
      <c r="R55" s="298">
        <f t="shared" si="16"/>
        <v>0.71076966676080033</v>
      </c>
    </row>
    <row r="56" spans="2:19" x14ac:dyDescent="0.2">
      <c r="B56" s="256" t="s">
        <v>98</v>
      </c>
      <c r="C56" s="269">
        <f>C33</f>
        <v>19855797.680304833</v>
      </c>
      <c r="D56" s="270">
        <f>D33</f>
        <v>18535146.255773414</v>
      </c>
      <c r="E56" s="269">
        <f>Výdavky_2022_1HY!C73</f>
        <v>16715979</v>
      </c>
      <c r="F56" s="269">
        <v>16027187</v>
      </c>
      <c r="G56" s="230">
        <v>12287378.794</v>
      </c>
      <c r="H56" s="311">
        <v>10629730.093798114</v>
      </c>
      <c r="I56" s="357">
        <f t="shared" ref="I56:I57" si="17">C56/D56-1</f>
        <v>7.1251200627567624E-2</v>
      </c>
      <c r="J56" s="357">
        <f t="shared" ref="J56:J57" si="18">D56/E56-1</f>
        <v>0.10882804146699487</v>
      </c>
      <c r="K56" s="298">
        <f t="shared" si="15"/>
        <v>4.2976474911037066E-2</v>
      </c>
      <c r="L56" s="298">
        <f t="shared" si="15"/>
        <v>0.30436175759684159</v>
      </c>
      <c r="M56" s="298">
        <f t="shared" si="15"/>
        <v>0.15594457108266901</v>
      </c>
      <c r="N56" s="298">
        <f>D56/D57</f>
        <v>0.36142974163746233</v>
      </c>
      <c r="O56" s="298">
        <f t="shared" si="16"/>
        <v>0.34790258765258114</v>
      </c>
      <c r="P56" s="298">
        <f t="shared" si="16"/>
        <v>0.34627977956233791</v>
      </c>
      <c r="Q56" s="298">
        <f t="shared" si="16"/>
        <v>0.33811000871662666</v>
      </c>
      <c r="R56" s="298">
        <f t="shared" si="16"/>
        <v>0.2892303332391995</v>
      </c>
    </row>
    <row r="57" spans="2:19" x14ac:dyDescent="0.2">
      <c r="B57" s="252" t="s">
        <v>90</v>
      </c>
      <c r="C57" s="327">
        <f>C34</f>
        <v>56226899.867185391</v>
      </c>
      <c r="D57" s="355">
        <f>SUM(D55:D56)</f>
        <v>51282847.315773413</v>
      </c>
      <c r="E57" s="262">
        <f>SUM(E55:E56)</f>
        <v>48047872</v>
      </c>
      <c r="F57" s="263">
        <f>SUM(F55:F56)</f>
        <v>46283924</v>
      </c>
      <c r="G57" s="263">
        <f>SUM(G55:G56)</f>
        <v>36341363.689999998</v>
      </c>
      <c r="H57" s="264">
        <f>SUM(H55:H56)</f>
        <v>36751781.788416721</v>
      </c>
      <c r="I57" s="267">
        <f t="shared" si="17"/>
        <v>9.6407528251484242E-2</v>
      </c>
      <c r="J57" s="267">
        <f t="shared" si="18"/>
        <v>6.7328170449950653E-2</v>
      </c>
      <c r="K57" s="302">
        <f t="shared" si="15"/>
        <v>3.811146176802116E-2</v>
      </c>
      <c r="L57" s="302">
        <f t="shared" si="15"/>
        <v>0.27358798075967306</v>
      </c>
      <c r="M57" s="302">
        <f t="shared" si="15"/>
        <v>-1.1167297976994339E-2</v>
      </c>
      <c r="N57" s="302">
        <f>SUM(N55:N56)</f>
        <v>1</v>
      </c>
      <c r="O57" s="302">
        <f>SUM(O55:O56)</f>
        <v>1</v>
      </c>
      <c r="P57" s="303">
        <f>SUM(P55:P56)</f>
        <v>1</v>
      </c>
      <c r="Q57" s="303">
        <f>SUM(Q55:Q56)</f>
        <v>1</v>
      </c>
      <c r="R57" s="302">
        <f>SUM(R55:R56)</f>
        <v>0.99999999999999978</v>
      </c>
    </row>
    <row r="58" spans="2:19" x14ac:dyDescent="0.2">
      <c r="B58" s="305"/>
      <c r="C58" s="306"/>
      <c r="D58" s="307"/>
      <c r="E58" s="307"/>
      <c r="F58" s="308"/>
      <c r="G58" s="309"/>
      <c r="H58" s="309"/>
      <c r="I58" s="309"/>
      <c r="J58" s="309"/>
      <c r="K58" s="310"/>
      <c r="L58" s="310"/>
      <c r="M58" s="309"/>
    </row>
    <row r="59" spans="2:19" x14ac:dyDescent="0.2">
      <c r="B59" t="s">
        <v>244</v>
      </c>
    </row>
    <row r="60" spans="2:19" ht="19" x14ac:dyDescent="0.25">
      <c r="B60" s="358"/>
    </row>
    <row r="61" spans="2:19" s="210" customFormat="1" ht="14" x14ac:dyDescent="0.2">
      <c r="B61" s="252" t="s">
        <v>130</v>
      </c>
      <c r="C61" s="254" t="s">
        <v>278</v>
      </c>
      <c r="D61" s="254" t="s">
        <v>246</v>
      </c>
      <c r="E61" s="255" t="s">
        <v>211</v>
      </c>
      <c r="F61" s="255" t="s">
        <v>164</v>
      </c>
      <c r="G61" s="255" t="s">
        <v>141</v>
      </c>
      <c r="H61" s="255" t="s">
        <v>282</v>
      </c>
      <c r="I61" s="300" t="s">
        <v>253</v>
      </c>
      <c r="J61" s="300" t="s">
        <v>236</v>
      </c>
      <c r="K61" s="300" t="s">
        <v>192</v>
      </c>
      <c r="L61" s="300" t="s">
        <v>283</v>
      </c>
      <c r="M61" s="300" t="s">
        <v>254</v>
      </c>
      <c r="N61" s="301" t="s">
        <v>255</v>
      </c>
      <c r="O61" s="300" t="s">
        <v>256</v>
      </c>
      <c r="P61" s="300" t="s">
        <v>257</v>
      </c>
      <c r="Q61" s="268"/>
      <c r="R61" s="268"/>
      <c r="S61" s="268"/>
    </row>
    <row r="62" spans="2:19" s="210" customFormat="1" ht="14" x14ac:dyDescent="0.2">
      <c r="B62" s="256" t="s">
        <v>93</v>
      </c>
      <c r="C62" s="332">
        <f>Výdavky_2023_1HY!C60</f>
        <v>42883388</v>
      </c>
      <c r="D62" s="257">
        <f>Výdavky_2022_1HY!C60</f>
        <v>40794384</v>
      </c>
      <c r="E62" s="258">
        <v>37426843</v>
      </c>
      <c r="F62" s="258">
        <v>32310142</v>
      </c>
      <c r="G62" s="259">
        <v>36986897.20525708</v>
      </c>
      <c r="H62" s="260">
        <f>C62/D62-1</f>
        <v>5.1208127079452881E-2</v>
      </c>
      <c r="I62" s="298">
        <f>D62/E62-1</f>
        <v>8.9976624531222127E-2</v>
      </c>
      <c r="J62" s="298">
        <f>E62/F62-1</f>
        <v>0.15836207095592458</v>
      </c>
      <c r="K62" s="298">
        <f>F62/G62-1</f>
        <v>-0.12644356673942247</v>
      </c>
      <c r="L62" s="298">
        <f>C62/C64</f>
        <v>0.46067584013791685</v>
      </c>
      <c r="M62" s="298">
        <f>D62/D64</f>
        <v>0.46947225389166669</v>
      </c>
      <c r="N62" s="299">
        <f>E62/E64</f>
        <v>0.47560971719955014</v>
      </c>
      <c r="O62" s="299">
        <f>F62/F64</f>
        <v>0.5249279004801195</v>
      </c>
      <c r="P62" s="298">
        <f>G62/G64</f>
        <v>0.5814709705494171</v>
      </c>
      <c r="Q62" s="268"/>
      <c r="R62" s="268"/>
      <c r="S62" s="268"/>
    </row>
    <row r="63" spans="2:19" s="210" customFormat="1" ht="14" x14ac:dyDescent="0.2">
      <c r="B63" s="256" t="s">
        <v>94</v>
      </c>
      <c r="C63" s="332">
        <f>Výdavky_2023_1HY!C61</f>
        <v>50204602</v>
      </c>
      <c r="D63" s="257">
        <f>Výdavky_2022_1HY!C61</f>
        <v>46099748</v>
      </c>
      <c r="E63" s="258">
        <v>41265500</v>
      </c>
      <c r="F63" s="258">
        <v>29241438.646499999</v>
      </c>
      <c r="G63" s="259">
        <v>26622292.382159647</v>
      </c>
      <c r="H63" s="260">
        <f t="shared" ref="H63:K64" si="19">C63/D63-1</f>
        <v>8.9042872859088185E-2</v>
      </c>
      <c r="I63" s="298">
        <f t="shared" si="19"/>
        <v>0.11714987095757956</v>
      </c>
      <c r="J63" s="298">
        <f t="shared" si="19"/>
        <v>0.41119937698206233</v>
      </c>
      <c r="K63" s="298">
        <f t="shared" si="19"/>
        <v>9.838169556335874E-2</v>
      </c>
      <c r="L63" s="298">
        <f>C63/C64</f>
        <v>0.53932415986208315</v>
      </c>
      <c r="M63" s="298">
        <f>D63/D64</f>
        <v>0.53052774610833331</v>
      </c>
      <c r="N63" s="299">
        <f>E63/E64</f>
        <v>0.52439028280044986</v>
      </c>
      <c r="O63" s="299">
        <f>F63/F64</f>
        <v>0.4750720995198805</v>
      </c>
      <c r="P63" s="298">
        <f>G63/G64</f>
        <v>0.4185290294505829</v>
      </c>
      <c r="Q63" s="268"/>
      <c r="R63" s="268"/>
      <c r="S63" s="268"/>
    </row>
    <row r="64" spans="2:19" s="210" customFormat="1" ht="14" x14ac:dyDescent="0.2">
      <c r="B64" s="252" t="s">
        <v>90</v>
      </c>
      <c r="C64" s="356">
        <f>SUM(C62:C63)</f>
        <v>93087990</v>
      </c>
      <c r="D64" s="262">
        <f>SUM(D62:D63)</f>
        <v>86894132</v>
      </c>
      <c r="E64" s="263">
        <f>SUM(E62:E63)</f>
        <v>78692343</v>
      </c>
      <c r="F64" s="263">
        <f>SUM(F62:F63)</f>
        <v>61551580.646499999</v>
      </c>
      <c r="G64" s="264">
        <f>SUM(G62:G63)</f>
        <v>63609189.587416723</v>
      </c>
      <c r="H64" s="267">
        <f t="shared" si="19"/>
        <v>7.1280509482504417E-2</v>
      </c>
      <c r="I64" s="302">
        <f t="shared" si="19"/>
        <v>0.10422601090934602</v>
      </c>
      <c r="J64" s="302">
        <f t="shared" si="19"/>
        <v>0.27847802076671235</v>
      </c>
      <c r="K64" s="302">
        <f t="shared" si="19"/>
        <v>-3.2347667911866718E-2</v>
      </c>
      <c r="L64" s="302">
        <f>SUM(L62:L63)</f>
        <v>1</v>
      </c>
      <c r="M64" s="302">
        <f>SUM(M62:M63)</f>
        <v>1</v>
      </c>
      <c r="N64" s="303">
        <f>SUM(N62:N63)</f>
        <v>1</v>
      </c>
      <c r="O64" s="303">
        <f>SUM(O62:O63)</f>
        <v>1</v>
      </c>
      <c r="P64" s="302">
        <f>SUM(P62:P63)</f>
        <v>1</v>
      </c>
      <c r="Q64" s="268"/>
      <c r="R64" s="268"/>
      <c r="S64" s="268"/>
    </row>
    <row r="65" spans="2:2" x14ac:dyDescent="0.2">
      <c r="B65" s="194" t="s">
        <v>303</v>
      </c>
    </row>
  </sheetData>
  <mergeCells count="1">
    <mergeCell ref="B25:F28"/>
  </mergeCells>
  <pageMargins left="0.75000000000000011" right="0.75000000000000011" top="1" bottom="1" header="0.5" footer="0.5"/>
  <pageSetup orientation="landscape" horizontalDpi="4294967292" verticalDpi="4294967292"/>
  <ignoredErrors>
    <ignoredError sqref="C15" formulaRange="1"/>
  </ignoredErrors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3C336-4997-874D-BBD9-47E0DFC85A62}">
  <dimension ref="B2:V183"/>
  <sheetViews>
    <sheetView showGridLines="0" topLeftCell="A46" zoomScale="125" workbookViewId="0">
      <selection activeCell="E122" sqref="E122"/>
    </sheetView>
  </sheetViews>
  <sheetFormatPr baseColWidth="10" defaultRowHeight="16" x14ac:dyDescent="0.2"/>
  <cols>
    <col min="1" max="1" width="10.83203125" style="194"/>
    <col min="2" max="2" width="39.5" style="194" customWidth="1"/>
    <col min="3" max="5" width="16.83203125" style="194" customWidth="1"/>
    <col min="6" max="6" width="25.5" style="194" bestFit="1" customWidth="1"/>
    <col min="7" max="9" width="16.83203125" style="194" customWidth="1"/>
    <col min="10" max="10" width="19.1640625" style="194" customWidth="1"/>
    <col min="11" max="11" width="16.83203125" style="194" customWidth="1"/>
    <col min="12" max="12" width="20" style="194" customWidth="1"/>
    <col min="13" max="16" width="16.83203125" style="194" customWidth="1"/>
    <col min="17" max="18" width="15.33203125" style="194" customWidth="1"/>
    <col min="19" max="19" width="15.6640625" style="194" customWidth="1"/>
    <col min="20" max="22" width="12.6640625" style="194" bestFit="1" customWidth="1"/>
    <col min="23" max="16384" width="10.83203125" style="194"/>
  </cols>
  <sheetData>
    <row r="2" spans="2:8" s="197" customFormat="1" ht="33" customHeight="1" x14ac:dyDescent="0.35">
      <c r="B2" s="279" t="s">
        <v>285</v>
      </c>
    </row>
    <row r="4" spans="2:8" s="281" customFormat="1" ht="23" x14ac:dyDescent="0.25">
      <c r="B4" s="280" t="s">
        <v>286</v>
      </c>
    </row>
    <row r="5" spans="2:8" ht="25" x14ac:dyDescent="0.25">
      <c r="B5" s="195"/>
    </row>
    <row r="6" spans="2:8" s="210" customFormat="1" ht="15" x14ac:dyDescent="0.2">
      <c r="B6" s="211" t="s">
        <v>229</v>
      </c>
      <c r="C6" s="212" t="s">
        <v>278</v>
      </c>
      <c r="D6" s="212" t="s">
        <v>287</v>
      </c>
      <c r="E6" s="212" t="s">
        <v>90</v>
      </c>
      <c r="F6" s="213" t="s">
        <v>247</v>
      </c>
    </row>
    <row r="7" spans="2:8" s="210" customFormat="1" ht="14" x14ac:dyDescent="0.15">
      <c r="B7" s="214" t="s">
        <v>172</v>
      </c>
      <c r="C7" s="290">
        <f>Výdavky_2023_1HY!C7</f>
        <v>32747701.059999999</v>
      </c>
      <c r="D7" s="241">
        <v>39331977</v>
      </c>
      <c r="E7" s="241">
        <f>C7+D7</f>
        <v>72079678.060000002</v>
      </c>
      <c r="F7" s="217">
        <f>E7/$E$15</f>
        <v>0.35207283906336118</v>
      </c>
    </row>
    <row r="8" spans="2:8" s="210" customFormat="1" ht="14" x14ac:dyDescent="0.15">
      <c r="B8" s="218" t="s">
        <v>86</v>
      </c>
      <c r="C8" s="291">
        <f>Výdavky_2023_1HY!C8</f>
        <v>19692207</v>
      </c>
      <c r="D8" s="321">
        <v>22817816</v>
      </c>
      <c r="E8" s="323">
        <f t="shared" ref="E8:E14" si="0">C8+D8</f>
        <v>42510023</v>
      </c>
      <c r="F8" s="222">
        <f t="shared" ref="F8:F15" si="1">E8/$E$15</f>
        <v>0.20764000185739426</v>
      </c>
    </row>
    <row r="9" spans="2:8" s="210" customFormat="1" ht="14" x14ac:dyDescent="0.15">
      <c r="B9" s="214" t="s">
        <v>98</v>
      </c>
      <c r="C9" s="290">
        <f>Výdavky_2023_1HY!C9</f>
        <v>18535146.255773414</v>
      </c>
      <c r="D9" s="241">
        <v>24171024</v>
      </c>
      <c r="E9" s="241">
        <f t="shared" si="0"/>
        <v>42706170.25577341</v>
      </c>
      <c r="F9" s="217">
        <f t="shared" si="1"/>
        <v>0.20859808218007755</v>
      </c>
    </row>
    <row r="10" spans="2:8" s="210" customFormat="1" ht="14" x14ac:dyDescent="0.15">
      <c r="B10" s="223" t="s">
        <v>87</v>
      </c>
      <c r="C10" s="292">
        <f>Výdavky_2023_1HY!C10</f>
        <v>13267413.5</v>
      </c>
      <c r="D10" s="321">
        <v>13443161</v>
      </c>
      <c r="E10" s="321">
        <f t="shared" si="0"/>
        <v>26710574.5</v>
      </c>
      <c r="F10" s="222">
        <f t="shared" si="1"/>
        <v>0.13046767203094828</v>
      </c>
      <c r="H10" s="224"/>
    </row>
    <row r="11" spans="2:8" s="210" customFormat="1" ht="14" x14ac:dyDescent="0.15">
      <c r="B11" s="214" t="s">
        <v>89</v>
      </c>
      <c r="C11" s="290">
        <f>Výdavky_2023_1HY!C11</f>
        <v>5613923.3624999998</v>
      </c>
      <c r="D11" s="241">
        <v>7414886</v>
      </c>
      <c r="E11" s="241">
        <f t="shared" si="0"/>
        <v>13028809.362500001</v>
      </c>
      <c r="F11" s="217">
        <f t="shared" si="1"/>
        <v>6.3639156352118087E-2</v>
      </c>
    </row>
    <row r="12" spans="2:8" s="210" customFormat="1" ht="14" x14ac:dyDescent="0.15">
      <c r="B12" s="225" t="s">
        <v>142</v>
      </c>
      <c r="C12" s="314">
        <f>Výdavky_2023_1HY!C12</f>
        <v>3231599</v>
      </c>
      <c r="D12" s="243">
        <v>4462594</v>
      </c>
      <c r="E12" s="243">
        <f t="shared" si="0"/>
        <v>7694193</v>
      </c>
      <c r="F12" s="228">
        <f t="shared" si="1"/>
        <v>3.7582248516100543E-2</v>
      </c>
    </row>
    <row r="13" spans="2:8" s="210" customFormat="1" ht="14" x14ac:dyDescent="0.15">
      <c r="B13" s="229" t="s">
        <v>262</v>
      </c>
      <c r="C13" s="315">
        <f>Výdavky_2023_1HY!C13</f>
        <v>1528000</v>
      </c>
      <c r="D13" s="322">
        <v>2420500</v>
      </c>
      <c r="E13" s="322">
        <f t="shared" si="0"/>
        <v>3948500</v>
      </c>
      <c r="F13" s="260">
        <f t="shared" si="1"/>
        <v>1.9286429163633274E-2</v>
      </c>
    </row>
    <row r="14" spans="2:8" s="210" customFormat="1" ht="14" x14ac:dyDescent="0.15">
      <c r="B14" s="229" t="s">
        <v>200</v>
      </c>
      <c r="C14" s="293">
        <f>Výdavky_2023_1HY!C14</f>
        <v>909012</v>
      </c>
      <c r="D14" s="270">
        <f>'[1]2HY_2023'!$B$163</f>
        <v>1425853.26</v>
      </c>
      <c r="E14" s="270">
        <f t="shared" si="0"/>
        <v>2334865.2599999998</v>
      </c>
      <c r="F14" s="232">
        <f t="shared" si="1"/>
        <v>1.1404638076134781E-2</v>
      </c>
    </row>
    <row r="15" spans="2:8" s="210" customFormat="1" ht="14" x14ac:dyDescent="0.15">
      <c r="B15" s="233" t="s">
        <v>90</v>
      </c>
      <c r="C15" s="294">
        <f>SUM(C7:C12)</f>
        <v>93087990.17827341</v>
      </c>
      <c r="D15" s="234">
        <f>D7+D8+D9+D10+D11+D12</f>
        <v>111641458</v>
      </c>
      <c r="E15" s="245">
        <f>SUM(E7:E12)</f>
        <v>204729448.17827344</v>
      </c>
      <c r="F15" s="236">
        <f t="shared" si="1"/>
        <v>1</v>
      </c>
    </row>
    <row r="17" spans="2:6" x14ac:dyDescent="0.2">
      <c r="B17" s="377" t="s">
        <v>261</v>
      </c>
      <c r="C17" s="377"/>
      <c r="D17" s="377"/>
      <c r="E17" s="377"/>
      <c r="F17" s="377"/>
    </row>
    <row r="18" spans="2:6" x14ac:dyDescent="0.2">
      <c r="B18" s="377"/>
      <c r="C18" s="377"/>
      <c r="D18" s="377"/>
      <c r="E18" s="377"/>
      <c r="F18" s="377"/>
    </row>
    <row r="19" spans="2:6" x14ac:dyDescent="0.2">
      <c r="B19" s="377"/>
      <c r="C19" s="377"/>
      <c r="D19" s="377"/>
      <c r="E19" s="377"/>
      <c r="F19" s="377"/>
    </row>
    <row r="20" spans="2:6" s="281" customFormat="1" ht="23" x14ac:dyDescent="0.25">
      <c r="B20" s="282" t="s">
        <v>288</v>
      </c>
    </row>
    <row r="21" spans="2:6" x14ac:dyDescent="0.2">
      <c r="B21" s="196"/>
    </row>
    <row r="22" spans="2:6" s="210" customFormat="1" ht="15" x14ac:dyDescent="0.2">
      <c r="B22" s="211" t="s">
        <v>130</v>
      </c>
      <c r="C22" s="212" t="s">
        <v>278</v>
      </c>
      <c r="D22" s="212" t="s">
        <v>287</v>
      </c>
      <c r="E22" s="212" t="s">
        <v>90</v>
      </c>
      <c r="F22" s="213" t="s">
        <v>230</v>
      </c>
    </row>
    <row r="23" spans="2:6" s="210" customFormat="1" ht="14" x14ac:dyDescent="0.2">
      <c r="B23" s="214" t="s">
        <v>93</v>
      </c>
      <c r="C23" s="318">
        <f>Výdavky_2023_1HY!C23</f>
        <v>42883388</v>
      </c>
      <c r="D23" s="241">
        <v>50169621</v>
      </c>
      <c r="E23" s="215">
        <f>SUM(C23:D23)</f>
        <v>93053009</v>
      </c>
      <c r="F23" s="217">
        <f>E23/$E$25</f>
        <v>0.45451697305411581</v>
      </c>
    </row>
    <row r="24" spans="2:6" s="210" customFormat="1" ht="14" x14ac:dyDescent="0.2">
      <c r="B24" s="225" t="s">
        <v>94</v>
      </c>
      <c r="C24" s="319">
        <f>Výdavky_2023_1HY!C24</f>
        <v>50204602</v>
      </c>
      <c r="D24" s="243">
        <v>61471837</v>
      </c>
      <c r="E24" s="226">
        <f t="shared" ref="E24:E25" si="2">SUM(C24:D24)</f>
        <v>111676439</v>
      </c>
      <c r="F24" s="222">
        <f t="shared" ref="F24:F25" si="3">E24/$E$25</f>
        <v>0.54548302694588424</v>
      </c>
    </row>
    <row r="25" spans="2:6" s="210" customFormat="1" ht="14" x14ac:dyDescent="0.2">
      <c r="B25" s="233" t="s">
        <v>90</v>
      </c>
      <c r="C25" s="245">
        <f>SUM(C23:C24)</f>
        <v>93087990</v>
      </c>
      <c r="D25" s="234">
        <f>SUM(D23:D24)</f>
        <v>111641458</v>
      </c>
      <c r="E25" s="234">
        <f t="shared" si="2"/>
        <v>204729448</v>
      </c>
      <c r="F25" s="236">
        <f t="shared" si="3"/>
        <v>1</v>
      </c>
    </row>
    <row r="26" spans="2:6" x14ac:dyDescent="0.2">
      <c r="B26" s="196"/>
    </row>
    <row r="27" spans="2:6" x14ac:dyDescent="0.2">
      <c r="B27" s="196"/>
    </row>
    <row r="28" spans="2:6" s="281" customFormat="1" ht="23" x14ac:dyDescent="0.25">
      <c r="B28" s="282" t="s">
        <v>289</v>
      </c>
      <c r="D28" s="283"/>
    </row>
    <row r="29" spans="2:6" x14ac:dyDescent="0.2">
      <c r="B29" s="196"/>
    </row>
    <row r="30" spans="2:6" s="210" customFormat="1" ht="15" x14ac:dyDescent="0.2">
      <c r="B30" s="211" t="s">
        <v>234</v>
      </c>
      <c r="C30" s="212" t="s">
        <v>278</v>
      </c>
      <c r="D30" s="212" t="s">
        <v>287</v>
      </c>
      <c r="E30" s="212" t="s">
        <v>90</v>
      </c>
      <c r="F30" s="213" t="s">
        <v>230</v>
      </c>
    </row>
    <row r="31" spans="2:6" s="210" customFormat="1" ht="14" x14ac:dyDescent="0.2">
      <c r="B31" s="214" t="s">
        <v>218</v>
      </c>
      <c r="C31" s="241">
        <f>Výdavky_2023_1HY!C31</f>
        <v>10928918.315773413</v>
      </c>
      <c r="D31" s="241">
        <v>13260643</v>
      </c>
      <c r="E31" s="241">
        <f>SUM(C31:D31)</f>
        <v>24189561.315773413</v>
      </c>
      <c r="F31" s="242">
        <f>E31/$E$33</f>
        <v>0.21073644243346484</v>
      </c>
    </row>
    <row r="32" spans="2:6" s="210" customFormat="1" ht="14" x14ac:dyDescent="0.2">
      <c r="B32" s="225" t="s">
        <v>95</v>
      </c>
      <c r="C32" s="243">
        <f>Výdavky_2023_1HY!C32</f>
        <v>40353929</v>
      </c>
      <c r="D32" s="243">
        <v>50242358</v>
      </c>
      <c r="E32" s="243">
        <f t="shared" ref="E32:E33" si="4">SUM(C32:D32)</f>
        <v>90596287</v>
      </c>
      <c r="F32" s="244">
        <f>E32/$E$33</f>
        <v>0.7892635575665351</v>
      </c>
    </row>
    <row r="33" spans="2:6" s="210" customFormat="1" ht="14" x14ac:dyDescent="0.2">
      <c r="B33" s="233" t="s">
        <v>127</v>
      </c>
      <c r="C33" s="245">
        <f>Výdavky_2023_1HY!C33</f>
        <v>51282847.315773413</v>
      </c>
      <c r="D33" s="245">
        <f>D7+D9</f>
        <v>63503001</v>
      </c>
      <c r="E33" s="245">
        <f t="shared" si="4"/>
        <v>114785848.31577341</v>
      </c>
      <c r="F33" s="246">
        <f t="shared" ref="F33" si="5">E33/$E$33</f>
        <v>1</v>
      </c>
    </row>
    <row r="34" spans="2:6" x14ac:dyDescent="0.2">
      <c r="B34" s="196"/>
    </row>
    <row r="35" spans="2:6" x14ac:dyDescent="0.2">
      <c r="B35" s="377" t="s">
        <v>290</v>
      </c>
      <c r="C35" s="377"/>
      <c r="D35" s="377"/>
      <c r="E35" s="377"/>
      <c r="F35" s="377"/>
    </row>
    <row r="36" spans="2:6" x14ac:dyDescent="0.2">
      <c r="B36" s="377"/>
      <c r="C36" s="377"/>
      <c r="D36" s="377"/>
      <c r="E36" s="377"/>
      <c r="F36" s="377"/>
    </row>
    <row r="37" spans="2:6" x14ac:dyDescent="0.2">
      <c r="B37" s="377"/>
      <c r="C37" s="377"/>
      <c r="D37" s="377"/>
      <c r="E37" s="377"/>
      <c r="F37" s="377"/>
    </row>
    <row r="38" spans="2:6" ht="26" customHeight="1" x14ac:dyDescent="0.2">
      <c r="B38" s="377"/>
      <c r="C38" s="377"/>
      <c r="D38" s="377"/>
      <c r="E38" s="377"/>
      <c r="F38" s="377"/>
    </row>
    <row r="40" spans="2:6" s="281" customFormat="1" ht="23" x14ac:dyDescent="0.25">
      <c r="B40" s="282" t="s">
        <v>291</v>
      </c>
      <c r="D40" s="283"/>
    </row>
    <row r="42" spans="2:6" s="210" customFormat="1" ht="15" x14ac:dyDescent="0.2">
      <c r="B42" s="211" t="s">
        <v>0</v>
      </c>
      <c r="C42" s="212" t="s">
        <v>278</v>
      </c>
      <c r="D42" s="212" t="s">
        <v>287</v>
      </c>
      <c r="E42" s="212" t="s">
        <v>90</v>
      </c>
      <c r="F42" s="213" t="s">
        <v>230</v>
      </c>
    </row>
    <row r="43" spans="2:6" s="210" customFormat="1" ht="14" x14ac:dyDescent="0.2">
      <c r="B43" s="214" t="s">
        <v>217</v>
      </c>
      <c r="C43" s="241">
        <f>C7</f>
        <v>32747701.059999999</v>
      </c>
      <c r="D43" s="247">
        <f>D7</f>
        <v>39331977</v>
      </c>
      <c r="E43" s="241">
        <f>SUM(C43:D43)</f>
        <v>72079678.060000002</v>
      </c>
      <c r="F43" s="242">
        <f>E43/$E$33</f>
        <v>0.6279491689751715</v>
      </c>
    </row>
    <row r="44" spans="2:6" s="210" customFormat="1" ht="14" x14ac:dyDescent="0.2">
      <c r="B44" s="225" t="s">
        <v>98</v>
      </c>
      <c r="C44" s="243">
        <f>C9</f>
        <v>18535146.255773414</v>
      </c>
      <c r="D44" s="249">
        <f>D9</f>
        <v>24171024</v>
      </c>
      <c r="E44" s="243">
        <f t="shared" ref="E44:E45" si="6">SUM(C44:D44)</f>
        <v>42706170.25577341</v>
      </c>
      <c r="F44" s="244">
        <f t="shared" ref="F44:F45" si="7">E44/$E$33</f>
        <v>0.3720508310248285</v>
      </c>
    </row>
    <row r="45" spans="2:6" s="210" customFormat="1" ht="14" x14ac:dyDescent="0.2">
      <c r="B45" s="233" t="s">
        <v>127</v>
      </c>
      <c r="C45" s="245">
        <f>SUM(C43:C44)</f>
        <v>51282847.315773413</v>
      </c>
      <c r="D45" s="245">
        <f>SUM(D43:D44)</f>
        <v>63503001</v>
      </c>
      <c r="E45" s="245">
        <f t="shared" si="6"/>
        <v>114785848.31577341</v>
      </c>
      <c r="F45" s="246">
        <f t="shared" si="7"/>
        <v>1</v>
      </c>
    </row>
    <row r="48" spans="2:6" s="281" customFormat="1" ht="23" x14ac:dyDescent="0.25">
      <c r="B48" s="284" t="s">
        <v>292</v>
      </c>
      <c r="C48" s="285"/>
      <c r="D48" s="286"/>
      <c r="E48" s="285"/>
    </row>
    <row r="50" spans="2:22" s="210" customFormat="1" ht="14" x14ac:dyDescent="0.2">
      <c r="B50" s="252" t="s">
        <v>134</v>
      </c>
      <c r="C50" s="252">
        <v>2023</v>
      </c>
      <c r="D50" s="252">
        <v>2022</v>
      </c>
      <c r="E50" s="254">
        <v>2021</v>
      </c>
      <c r="F50" s="255">
        <v>2020</v>
      </c>
      <c r="G50" s="255">
        <v>2019</v>
      </c>
      <c r="H50" s="255">
        <v>2018</v>
      </c>
      <c r="I50" s="300">
        <v>2017</v>
      </c>
      <c r="J50" s="300" t="s">
        <v>282</v>
      </c>
      <c r="K50" s="300" t="s">
        <v>253</v>
      </c>
      <c r="L50" s="300" t="s">
        <v>236</v>
      </c>
      <c r="M50" s="300" t="s">
        <v>192</v>
      </c>
      <c r="N50" s="300" t="s">
        <v>151</v>
      </c>
      <c r="O50" s="301" t="s">
        <v>155</v>
      </c>
      <c r="P50" s="301" t="s">
        <v>293</v>
      </c>
      <c r="Q50" s="301" t="s">
        <v>272</v>
      </c>
      <c r="R50" s="300" t="s">
        <v>237</v>
      </c>
      <c r="S50" s="300" t="s">
        <v>193</v>
      </c>
      <c r="T50" s="300" t="s">
        <v>152</v>
      </c>
      <c r="U50" s="300" t="s">
        <v>133</v>
      </c>
      <c r="V50" s="300" t="s">
        <v>132</v>
      </c>
    </row>
    <row r="51" spans="2:22" s="210" customFormat="1" ht="18" customHeight="1" x14ac:dyDescent="0.2">
      <c r="B51" s="256" t="s">
        <v>172</v>
      </c>
      <c r="C51" s="269">
        <f>E7</f>
        <v>72079678.060000002</v>
      </c>
      <c r="D51" s="269">
        <f>Výdavky_2022_full_year!C51</f>
        <v>68209725</v>
      </c>
      <c r="E51" s="257">
        <v>69962777</v>
      </c>
      <c r="F51" s="258">
        <v>55211440.0437392</v>
      </c>
      <c r="G51" s="258">
        <v>55741283</v>
      </c>
      <c r="H51" s="258">
        <v>54536270.3022644</v>
      </c>
      <c r="I51" s="324">
        <v>53440907.902698338</v>
      </c>
      <c r="J51" s="298">
        <f>C51/D51-1</f>
        <v>5.6736089465248662E-2</v>
      </c>
      <c r="K51" s="298">
        <f>D51/E51-1</f>
        <v>-2.5056924198420538E-2</v>
      </c>
      <c r="L51" s="298">
        <v>0.26717899305967396</v>
      </c>
      <c r="M51" s="298">
        <v>-9.5053957810909973E-3</v>
      </c>
      <c r="N51" s="298">
        <v>2.2095619870168726E-2</v>
      </c>
      <c r="O51" s="299">
        <v>2.0496702667559985E-2</v>
      </c>
      <c r="P51" s="299">
        <f>C51/$C$59</f>
        <v>0.35207283906336118</v>
      </c>
      <c r="Q51" s="299">
        <f t="shared" ref="Q51:Q58" si="8">D51/$D$59</f>
        <v>0.36082364611040091</v>
      </c>
      <c r="R51" s="298">
        <v>0.37936396289078439</v>
      </c>
      <c r="S51" s="298">
        <v>0.39418876640361156</v>
      </c>
      <c r="T51" s="326">
        <v>0.4073639877008432</v>
      </c>
      <c r="U51" s="326">
        <v>0.42534798497419579</v>
      </c>
      <c r="V51" s="326">
        <v>0.45377397019714444</v>
      </c>
    </row>
    <row r="52" spans="2:22" s="210" customFormat="1" ht="14" x14ac:dyDescent="0.2">
      <c r="B52" s="256" t="s">
        <v>86</v>
      </c>
      <c r="C52" s="269">
        <f t="shared" ref="C52:C58" si="9">E8</f>
        <v>42510023</v>
      </c>
      <c r="D52" s="269">
        <f>Výdavky_2022_full_year!C52</f>
        <v>41037339</v>
      </c>
      <c r="E52" s="257">
        <v>40187709</v>
      </c>
      <c r="F52" s="258">
        <v>30268701.685451999</v>
      </c>
      <c r="G52" s="258">
        <v>30128735</v>
      </c>
      <c r="H52" s="258">
        <v>29023726.363768801</v>
      </c>
      <c r="I52" s="324">
        <v>26786328.863212992</v>
      </c>
      <c r="J52" s="298">
        <f t="shared" ref="J52:J58" si="10">C52/D52-1</f>
        <v>3.5886439907811818E-2</v>
      </c>
      <c r="K52" s="298">
        <f t="shared" ref="K52:K59" si="11">D52/E52-1</f>
        <v>2.1141538573398178E-2</v>
      </c>
      <c r="L52" s="298">
        <v>0.32769847275330477</v>
      </c>
      <c r="M52" s="298">
        <v>4.6456210475480653E-3</v>
      </c>
      <c r="N52" s="298">
        <v>3.8072596963655725E-2</v>
      </c>
      <c r="O52" s="299">
        <v>8.352759021145828E-2</v>
      </c>
      <c r="P52" s="299">
        <f t="shared" ref="P52:P59" si="12">C52/$C$59</f>
        <v>0.20764000185739426</v>
      </c>
      <c r="Q52" s="299">
        <f t="shared" si="8"/>
        <v>0.2170840343462542</v>
      </c>
      <c r="R52" s="298">
        <v>0.21791257007625131</v>
      </c>
      <c r="S52" s="298">
        <v>0.21610706347407152</v>
      </c>
      <c r="T52" s="326">
        <v>0.22018441222427487</v>
      </c>
      <c r="U52" s="326">
        <v>0.22636647971797436</v>
      </c>
      <c r="V52" s="326">
        <v>0.22744633787654633</v>
      </c>
    </row>
    <row r="53" spans="2:22" s="210" customFormat="1" ht="14" x14ac:dyDescent="0.2">
      <c r="B53" s="256" t="s">
        <v>98</v>
      </c>
      <c r="C53" s="269">
        <f t="shared" si="9"/>
        <v>42706170.25577341</v>
      </c>
      <c r="D53" s="269">
        <f>Výdavky_2022_full_year!C53</f>
        <v>39393836</v>
      </c>
      <c r="E53" s="257">
        <v>39759061</v>
      </c>
      <c r="F53" s="258">
        <v>28887354</v>
      </c>
      <c r="G53" s="258">
        <v>25175706</v>
      </c>
      <c r="H53" s="258">
        <v>22225423.894006908</v>
      </c>
      <c r="I53" s="324">
        <v>19625070.356187958</v>
      </c>
      <c r="J53" s="298">
        <f t="shared" si="10"/>
        <v>8.4082551792453275E-2</v>
      </c>
      <c r="K53" s="298">
        <f t="shared" si="11"/>
        <v>-9.1859563785975373E-3</v>
      </c>
      <c r="L53" s="298">
        <v>0.37634831490623899</v>
      </c>
      <c r="M53" s="298">
        <v>0.14742974834548828</v>
      </c>
      <c r="N53" s="298">
        <v>0.13274356970931089</v>
      </c>
      <c r="O53" s="299">
        <v>0.13250161607696032</v>
      </c>
      <c r="P53" s="299">
        <f t="shared" si="12"/>
        <v>0.20859808218007755</v>
      </c>
      <c r="Q53" s="299">
        <f t="shared" si="8"/>
        <v>0.20839004320564511</v>
      </c>
      <c r="R53" s="298">
        <v>0.21558828263458488</v>
      </c>
      <c r="S53" s="298">
        <v>0.20624476428985467</v>
      </c>
      <c r="T53" s="326">
        <v>0.1839870816992864</v>
      </c>
      <c r="U53" s="326">
        <v>0.17334407388179351</v>
      </c>
      <c r="V53" s="326">
        <v>0.16663912422932561</v>
      </c>
    </row>
    <row r="54" spans="2:22" s="210" customFormat="1" ht="14" x14ac:dyDescent="0.2">
      <c r="B54" s="256" t="s">
        <v>87</v>
      </c>
      <c r="C54" s="269">
        <f t="shared" si="9"/>
        <v>26710574.5</v>
      </c>
      <c r="D54" s="269">
        <f>Výdavky_2022_full_year!C54</f>
        <v>22961871</v>
      </c>
      <c r="E54" s="257">
        <v>20526521</v>
      </c>
      <c r="F54" s="258">
        <v>16495648</v>
      </c>
      <c r="G54" s="258">
        <v>18078714</v>
      </c>
      <c r="H54" s="258">
        <v>16074434.714909999</v>
      </c>
      <c r="I54" s="324">
        <v>13187803.891762685</v>
      </c>
      <c r="J54" s="298">
        <f t="shared" si="10"/>
        <v>0.16325775456189962</v>
      </c>
      <c r="K54" s="298">
        <f t="shared" si="11"/>
        <v>0.11864407027376922</v>
      </c>
      <c r="L54" s="298">
        <v>0.24435978507785805</v>
      </c>
      <c r="M54" s="298">
        <v>-8.7565188541618655E-2</v>
      </c>
      <c r="N54" s="298">
        <v>0.12468738842995908</v>
      </c>
      <c r="O54" s="299">
        <v>0.2188863928246878</v>
      </c>
      <c r="P54" s="299">
        <f t="shared" si="12"/>
        <v>0.13046767203094828</v>
      </c>
      <c r="Q54" s="299">
        <f t="shared" si="8"/>
        <v>0.12146634538897022</v>
      </c>
      <c r="R54" s="298">
        <v>0.11130236226788005</v>
      </c>
      <c r="S54" s="298">
        <v>0.11777267774571573</v>
      </c>
      <c r="T54" s="326">
        <v>0.13212141219539317</v>
      </c>
      <c r="U54" s="326">
        <v>0.12537029719288195</v>
      </c>
      <c r="V54" s="326">
        <v>0.11197942484514466</v>
      </c>
    </row>
    <row r="55" spans="2:22" s="210" customFormat="1" ht="14" x14ac:dyDescent="0.2">
      <c r="B55" s="256" t="s">
        <v>89</v>
      </c>
      <c r="C55" s="269">
        <f t="shared" si="9"/>
        <v>13028809.362500001</v>
      </c>
      <c r="D55" s="269">
        <f>Výdavky_2022_full_year!C55</f>
        <v>10158251</v>
      </c>
      <c r="E55" s="257">
        <v>10283778</v>
      </c>
      <c r="F55" s="258">
        <v>6963053</v>
      </c>
      <c r="G55" s="258">
        <v>6202853</v>
      </c>
      <c r="H55" s="258">
        <v>4163961.3995507145</v>
      </c>
      <c r="I55" s="324">
        <v>3017230.4679257954</v>
      </c>
      <c r="J55" s="298">
        <f t="shared" si="10"/>
        <v>0.2825839174972149</v>
      </c>
      <c r="K55" s="298">
        <f t="shared" si="11"/>
        <v>-1.2206311727071539E-2</v>
      </c>
      <c r="L55" s="298">
        <v>0.47690646617223797</v>
      </c>
      <c r="M55" s="298">
        <v>0.12255650746519375</v>
      </c>
      <c r="N55" s="298">
        <v>0.48965189751021199</v>
      </c>
      <c r="O55" s="299">
        <v>0.38006076891210872</v>
      </c>
      <c r="P55" s="299">
        <f t="shared" si="12"/>
        <v>6.3639156352118087E-2</v>
      </c>
      <c r="Q55" s="299">
        <f t="shared" si="8"/>
        <v>5.3736284143128067E-2</v>
      </c>
      <c r="R55" s="298">
        <v>5.5762434581021064E-2</v>
      </c>
      <c r="S55" s="298">
        <v>4.9713560637044338E-2</v>
      </c>
      <c r="T55" s="326">
        <v>4.533119435378153E-2</v>
      </c>
      <c r="U55" s="326">
        <v>3.2476232441140909E-2</v>
      </c>
      <c r="V55" s="326">
        <v>2.5619711606010072E-2</v>
      </c>
    </row>
    <row r="56" spans="2:22" s="210" customFormat="1" ht="14" x14ac:dyDescent="0.2">
      <c r="B56" s="256" t="s">
        <v>3</v>
      </c>
      <c r="C56" s="269">
        <f t="shared" si="9"/>
        <v>7694193</v>
      </c>
      <c r="D56" s="269">
        <f>Výdavky_2022_full_year!C56</f>
        <v>7277933</v>
      </c>
      <c r="E56" s="257">
        <v>3701406</v>
      </c>
      <c r="F56" s="258">
        <v>2237257</v>
      </c>
      <c r="G56" s="258">
        <v>1506805</v>
      </c>
      <c r="H56" s="258">
        <v>2191837.9635294997</v>
      </c>
      <c r="I56" s="324">
        <v>1712542.6732699997</v>
      </c>
      <c r="J56" s="298">
        <f t="shared" si="10"/>
        <v>5.7194810669457974E-2</v>
      </c>
      <c r="K56" s="298">
        <f t="shared" si="11"/>
        <v>0.96626173945792493</v>
      </c>
      <c r="L56" s="298">
        <v>0.65443934246266755</v>
      </c>
      <c r="M56" s="298">
        <v>0.48476876569960936</v>
      </c>
      <c r="N56" s="298">
        <v>-0.3125381414720988</v>
      </c>
      <c r="O56" s="299">
        <v>0.27987348738254436</v>
      </c>
      <c r="P56" s="299">
        <f t="shared" si="12"/>
        <v>3.7582248516100543E-2</v>
      </c>
      <c r="Q56" s="299">
        <f t="shared" si="8"/>
        <v>3.8499646805601521E-2</v>
      </c>
      <c r="R56" s="298">
        <v>2.0070387549478298E-2</v>
      </c>
      <c r="S56" s="298">
        <v>1.5973167449702293E-2</v>
      </c>
      <c r="T56" s="326">
        <v>1.1011911826420806E-2</v>
      </c>
      <c r="U56" s="326">
        <v>1.7094932528572783E-2</v>
      </c>
      <c r="V56" s="326">
        <v>1.4541431245828839E-2</v>
      </c>
    </row>
    <row r="57" spans="2:22" s="210" customFormat="1" ht="14" x14ac:dyDescent="0.2">
      <c r="B57" s="328" t="s">
        <v>262</v>
      </c>
      <c r="C57" s="329">
        <f t="shared" si="9"/>
        <v>3948500</v>
      </c>
      <c r="D57" s="329">
        <f>Výdavky_2022_full_year!C57</f>
        <v>4250128</v>
      </c>
      <c r="E57" s="232" t="s">
        <v>271</v>
      </c>
      <c r="F57" s="258"/>
      <c r="G57" s="258"/>
      <c r="H57" s="258"/>
      <c r="I57" s="324"/>
      <c r="J57" s="298">
        <f t="shared" si="10"/>
        <v>-7.0969156693633684E-2</v>
      </c>
      <c r="K57" s="298" t="s">
        <v>271</v>
      </c>
      <c r="L57" s="298"/>
      <c r="M57" s="298"/>
      <c r="N57" s="298"/>
      <c r="O57" s="299"/>
      <c r="P57" s="360">
        <f t="shared" si="12"/>
        <v>1.9286429163633274E-2</v>
      </c>
      <c r="Q57" s="360">
        <f t="shared" si="8"/>
        <v>2.2482815777308967E-2</v>
      </c>
      <c r="R57" s="298"/>
      <c r="S57" s="326"/>
      <c r="T57" s="326"/>
      <c r="U57" s="326"/>
    </row>
    <row r="58" spans="2:22" s="210" customFormat="1" ht="14" x14ac:dyDescent="0.2">
      <c r="B58" s="328" t="s">
        <v>200</v>
      </c>
      <c r="C58" s="329">
        <f t="shared" si="9"/>
        <v>2334865.2599999998</v>
      </c>
      <c r="D58" s="329">
        <f>Výdavky_2022_full_year!C58</f>
        <v>1688755.3</v>
      </c>
      <c r="E58" s="330">
        <v>1153066</v>
      </c>
      <c r="F58" s="258"/>
      <c r="G58" s="258"/>
      <c r="H58" s="258"/>
      <c r="I58" s="324"/>
      <c r="J58" s="298">
        <f t="shared" si="10"/>
        <v>0.38259537068514282</v>
      </c>
      <c r="K58" s="298">
        <f t="shared" si="11"/>
        <v>0.46457817679126778</v>
      </c>
      <c r="L58" s="298"/>
      <c r="M58" s="298"/>
      <c r="N58" s="298"/>
      <c r="O58" s="299"/>
      <c r="P58" s="360">
        <f t="shared" si="12"/>
        <v>1.1404638076134781E-2</v>
      </c>
      <c r="Q58" s="360">
        <f t="shared" si="8"/>
        <v>8.9333719602925233E-3</v>
      </c>
      <c r="R58" s="298"/>
      <c r="S58" s="326"/>
      <c r="T58" s="326"/>
      <c r="U58" s="326"/>
    </row>
    <row r="59" spans="2:22" s="210" customFormat="1" ht="14" x14ac:dyDescent="0.2">
      <c r="B59" s="252" t="s">
        <v>90</v>
      </c>
      <c r="C59" s="327">
        <f>SUM(C51:C56)</f>
        <v>204729448.17827344</v>
      </c>
      <c r="D59" s="327">
        <f>SUM(D51:D56)</f>
        <v>189038955</v>
      </c>
      <c r="E59" s="262">
        <v>184421252</v>
      </c>
      <c r="F59" s="263">
        <v>140063453.72919118</v>
      </c>
      <c r="G59" s="263">
        <v>136834096</v>
      </c>
      <c r="H59" s="263">
        <v>128215654.54359189</v>
      </c>
      <c r="I59" s="325">
        <v>117769884.15505777</v>
      </c>
      <c r="J59" s="359">
        <f>C59/D59-1</f>
        <v>8.3001374919118964E-2</v>
      </c>
      <c r="K59" s="302">
        <f t="shared" si="11"/>
        <v>2.5038887600654647E-2</v>
      </c>
      <c r="L59" s="302">
        <v>0.31669787578259623</v>
      </c>
      <c r="M59" s="302">
        <v>2.3600533957495395E-2</v>
      </c>
      <c r="N59" s="302">
        <v>6.721832436988362E-2</v>
      </c>
      <c r="O59" s="303">
        <v>8.8696447852330662E-2</v>
      </c>
      <c r="P59" s="303">
        <f t="shared" si="12"/>
        <v>1</v>
      </c>
      <c r="Q59" s="302">
        <v>1</v>
      </c>
      <c r="R59" s="302">
        <v>1</v>
      </c>
      <c r="S59" s="302">
        <v>1</v>
      </c>
      <c r="T59" s="302">
        <v>1.0000000007365595</v>
      </c>
      <c r="U59" s="302">
        <v>1.0000000007365595</v>
      </c>
    </row>
    <row r="60" spans="2:22" ht="20" x14ac:dyDescent="0.2">
      <c r="B60" s="198"/>
      <c r="C60" s="199"/>
      <c r="D60" s="200"/>
      <c r="E60" s="200"/>
      <c r="F60" s="201"/>
      <c r="G60" s="201"/>
      <c r="H60" s="202"/>
      <c r="I60" s="203"/>
      <c r="J60" s="203"/>
      <c r="K60" s="204"/>
      <c r="L60" s="205"/>
      <c r="M60" s="206"/>
      <c r="N60" s="206"/>
      <c r="O60" s="206"/>
      <c r="P60" s="206"/>
    </row>
    <row r="61" spans="2:22" s="210" customFormat="1" ht="14" x14ac:dyDescent="0.2">
      <c r="B61" s="252" t="s">
        <v>130</v>
      </c>
      <c r="C61" s="252">
        <v>2023</v>
      </c>
      <c r="D61" s="252">
        <v>2022</v>
      </c>
      <c r="E61" s="254">
        <v>2021</v>
      </c>
      <c r="F61" s="255">
        <v>2020</v>
      </c>
      <c r="G61" s="255">
        <v>2019</v>
      </c>
      <c r="H61" s="255">
        <v>2018</v>
      </c>
      <c r="I61" s="300">
        <v>2017</v>
      </c>
      <c r="J61" s="300" t="s">
        <v>282</v>
      </c>
      <c r="K61" s="300" t="s">
        <v>253</v>
      </c>
      <c r="L61" s="300" t="s">
        <v>236</v>
      </c>
      <c r="M61" s="300" t="s">
        <v>192</v>
      </c>
      <c r="N61" s="300" t="s">
        <v>151</v>
      </c>
      <c r="O61" s="301" t="s">
        <v>155</v>
      </c>
      <c r="P61" s="301" t="s">
        <v>293</v>
      </c>
      <c r="Q61" s="301" t="s">
        <v>273</v>
      </c>
      <c r="R61" s="300" t="s">
        <v>237</v>
      </c>
      <c r="S61" s="300" t="s">
        <v>193</v>
      </c>
      <c r="T61" s="305" t="s">
        <v>152</v>
      </c>
      <c r="U61" s="305" t="s">
        <v>133</v>
      </c>
      <c r="V61" s="305" t="s">
        <v>132</v>
      </c>
    </row>
    <row r="62" spans="2:22" s="210" customFormat="1" ht="14" x14ac:dyDescent="0.2">
      <c r="B62" s="256" t="s">
        <v>93</v>
      </c>
      <c r="C62" s="257">
        <f>E23</f>
        <v>93053009</v>
      </c>
      <c r="D62" s="257">
        <f>Výdavky_2022_full_year!C62</f>
        <v>86688837.833245188</v>
      </c>
      <c r="E62" s="257">
        <v>85280496</v>
      </c>
      <c r="F62" s="258">
        <v>69898949</v>
      </c>
      <c r="G62" s="258">
        <v>75465193</v>
      </c>
      <c r="H62" s="259">
        <v>78184329.529063523</v>
      </c>
      <c r="I62" s="324">
        <v>74748944.992371812</v>
      </c>
      <c r="J62" s="298">
        <f>C62/D62-1</f>
        <v>7.3413963387038761E-2</v>
      </c>
      <c r="K62" s="298">
        <f>D62/E62-1</f>
        <v>1.6514231263912826E-2</v>
      </c>
      <c r="L62" s="298">
        <v>0.22005405260099109</v>
      </c>
      <c r="M62" s="298">
        <v>-7.3759090498847546E-2</v>
      </c>
      <c r="N62" s="298">
        <v>-3.4778536126638171E-2</v>
      </c>
      <c r="O62" s="299">
        <v>4.5958970217469863E-2</v>
      </c>
      <c r="P62" s="299">
        <f>C62/C64</f>
        <v>0.45451697305411581</v>
      </c>
      <c r="Q62" s="299">
        <f>D62/$D$64</f>
        <v>0.45857658193575723</v>
      </c>
      <c r="R62" s="299">
        <v>0.46242228092020543</v>
      </c>
      <c r="S62" s="298">
        <v>0.4990520153815427</v>
      </c>
      <c r="T62" s="268">
        <v>0.55150868976398981</v>
      </c>
      <c r="U62" s="268">
        <v>0.60978770126833204</v>
      </c>
      <c r="V62" s="268">
        <v>0.63470339269399478</v>
      </c>
    </row>
    <row r="63" spans="2:22" s="210" customFormat="1" ht="14" x14ac:dyDescent="0.2">
      <c r="B63" s="256" t="s">
        <v>94</v>
      </c>
      <c r="C63" s="257">
        <f>E24</f>
        <v>111676439</v>
      </c>
      <c r="D63" s="257">
        <f>Výdavky_2022_full_year!C63</f>
        <v>102350117.1594229</v>
      </c>
      <c r="E63" s="257">
        <v>99140756</v>
      </c>
      <c r="F63" s="258">
        <v>70164505</v>
      </c>
      <c r="G63" s="258">
        <v>61368903</v>
      </c>
      <c r="H63" s="259">
        <v>50031324.961048007</v>
      </c>
      <c r="I63" s="324">
        <v>43020939.10278067</v>
      </c>
      <c r="J63" s="298">
        <f t="shared" ref="J63:J64" si="13">C63/D63-1</f>
        <v>9.112175051104443E-2</v>
      </c>
      <c r="K63" s="298">
        <f>D63/E63-1</f>
        <v>3.2371764034388795E-2</v>
      </c>
      <c r="L63" s="298">
        <v>0.41297591994698735</v>
      </c>
      <c r="M63" s="298">
        <v>0.14332343532358727</v>
      </c>
      <c r="N63" s="298">
        <v>0.22660959004741299</v>
      </c>
      <c r="O63" s="299">
        <v>0.16295287839995609</v>
      </c>
      <c r="P63" s="299">
        <f>C63/C64</f>
        <v>0.54548302694588424</v>
      </c>
      <c r="Q63" s="299">
        <f>D63/$D$64</f>
        <v>0.54142341806424277</v>
      </c>
      <c r="R63" s="299">
        <v>0.53757771907979457</v>
      </c>
      <c r="S63" s="298">
        <v>0.50094798461845724</v>
      </c>
      <c r="T63" s="268">
        <v>0.44849131023601019</v>
      </c>
      <c r="U63" s="268">
        <v>0.39021229475486441</v>
      </c>
      <c r="V63" s="268">
        <v>0.36529660730600527</v>
      </c>
    </row>
    <row r="64" spans="2:22" s="210" customFormat="1" ht="14" x14ac:dyDescent="0.2">
      <c r="B64" s="252" t="s">
        <v>90</v>
      </c>
      <c r="C64" s="262">
        <f>SUM(C62:C63)</f>
        <v>204729448</v>
      </c>
      <c r="D64" s="262">
        <f>SUM(D62:D63)</f>
        <v>189038954.99266809</v>
      </c>
      <c r="E64" s="262">
        <v>184421252</v>
      </c>
      <c r="F64" s="263">
        <v>140063454</v>
      </c>
      <c r="G64" s="263">
        <v>136834096</v>
      </c>
      <c r="H64" s="264">
        <v>128215655</v>
      </c>
      <c r="I64" s="325">
        <v>117769884.09515248</v>
      </c>
      <c r="J64" s="302">
        <f t="shared" si="13"/>
        <v>8.3001374018071949E-2</v>
      </c>
      <c r="K64" s="302">
        <f>D64/E64-1</f>
        <v>2.5038887560898226E-2</v>
      </c>
      <c r="L64" s="302">
        <v>0.31669787323679732</v>
      </c>
      <c r="M64" s="302">
        <v>2.3600535936598721E-2</v>
      </c>
      <c r="N64" s="302">
        <v>6.7218320570916257E-2</v>
      </c>
      <c r="O64" s="303">
        <v>8.8696452281534333E-2</v>
      </c>
      <c r="P64" s="303">
        <f>SUM(P62:P63)</f>
        <v>1</v>
      </c>
      <c r="Q64" s="303">
        <f>D64/$D$64</f>
        <v>1</v>
      </c>
      <c r="R64" s="303">
        <v>1</v>
      </c>
      <c r="S64" s="302">
        <v>0.99999999602319645</v>
      </c>
      <c r="T64" s="268">
        <v>0.99999999602319645</v>
      </c>
      <c r="U64" s="268">
        <v>1</v>
      </c>
      <c r="V64" s="268">
        <v>1</v>
      </c>
    </row>
    <row r="65" spans="2:16" ht="20" x14ac:dyDescent="0.2">
      <c r="B65" s="198"/>
      <c r="C65" s="199"/>
      <c r="D65" s="200"/>
      <c r="E65" s="200"/>
      <c r="F65" s="201"/>
      <c r="G65" s="201"/>
      <c r="H65" s="202"/>
      <c r="I65" s="203"/>
      <c r="J65" s="203"/>
      <c r="K65" s="204"/>
      <c r="L65" s="205"/>
      <c r="M65" s="206"/>
      <c r="N65" s="206"/>
      <c r="O65" s="206"/>
      <c r="P65" s="206"/>
    </row>
    <row r="67" spans="2:16" s="210" customFormat="1" ht="14" x14ac:dyDescent="0.2">
      <c r="B67" s="252" t="s">
        <v>259</v>
      </c>
      <c r="C67" s="252">
        <v>2023</v>
      </c>
      <c r="D67" s="254">
        <v>2022</v>
      </c>
      <c r="E67" s="254">
        <v>2021</v>
      </c>
      <c r="F67" s="254">
        <v>2020</v>
      </c>
      <c r="G67" s="254" t="s">
        <v>282</v>
      </c>
      <c r="H67" s="300" t="s">
        <v>253</v>
      </c>
      <c r="I67" s="300" t="s">
        <v>236</v>
      </c>
      <c r="J67" s="300" t="s">
        <v>293</v>
      </c>
      <c r="K67" s="300" t="s">
        <v>273</v>
      </c>
      <c r="L67" s="301" t="s">
        <v>237</v>
      </c>
      <c r="M67" s="300" t="s">
        <v>193</v>
      </c>
    </row>
    <row r="68" spans="2:16" s="210" customFormat="1" ht="14" x14ac:dyDescent="0.2">
      <c r="B68" s="256" t="s">
        <v>218</v>
      </c>
      <c r="C68" s="269">
        <f>E31</f>
        <v>24189561.315773413</v>
      </c>
      <c r="D68" s="269">
        <f>Výdavky_2022_full_year!C68</f>
        <v>21193695.526428089</v>
      </c>
      <c r="E68" s="269">
        <f>E70-E69</f>
        <v>25388912</v>
      </c>
      <c r="F68" s="230">
        <f>F70-F69</f>
        <v>20111926.0437392</v>
      </c>
      <c r="G68" s="232">
        <f>C68/D68-1</f>
        <v>0.14135646072717911</v>
      </c>
      <c r="H68" s="298">
        <f t="shared" ref="H68:I70" si="14">D68/E68-1</f>
        <v>-0.16523813519744024</v>
      </c>
      <c r="I68" s="298">
        <f t="shared" si="14"/>
        <v>0.26238093481372537</v>
      </c>
      <c r="J68" s="298">
        <f>C68/$C$70</f>
        <v>0.21073644243346484</v>
      </c>
      <c r="K68" s="298">
        <f t="shared" ref="K68:M69" si="15">D68/D$70</f>
        <v>0.19696091216189479</v>
      </c>
      <c r="L68" s="298">
        <f t="shared" si="15"/>
        <v>0.23139342598325777</v>
      </c>
      <c r="M68" s="298">
        <f t="shared" si="15"/>
        <v>0.23914642620534043</v>
      </c>
    </row>
    <row r="69" spans="2:16" s="210" customFormat="1" ht="14" x14ac:dyDescent="0.2">
      <c r="B69" s="256" t="s">
        <v>95</v>
      </c>
      <c r="C69" s="269">
        <f>E32</f>
        <v>90596287</v>
      </c>
      <c r="D69" s="269">
        <f>Výdavky_2022_full_year!C69</f>
        <v>86409865.473571911</v>
      </c>
      <c r="E69" s="269">
        <v>84332926</v>
      </c>
      <c r="F69" s="270">
        <v>63986868</v>
      </c>
      <c r="G69" s="232">
        <f t="shared" ref="G69:G70" si="16">C69/D69-1</f>
        <v>4.8448420831166406E-2</v>
      </c>
      <c r="H69" s="298">
        <f t="shared" si="14"/>
        <v>2.4627859746878755E-2</v>
      </c>
      <c r="I69" s="298">
        <f t="shared" si="14"/>
        <v>0.31797240021186846</v>
      </c>
      <c r="J69" s="298">
        <f t="shared" ref="J69:J70" si="17">C69/$C$70</f>
        <v>0.7892635575665351</v>
      </c>
      <c r="K69" s="298">
        <f t="shared" si="15"/>
        <v>0.80303908783810518</v>
      </c>
      <c r="L69" s="298">
        <f t="shared" si="15"/>
        <v>0.76860657401674226</v>
      </c>
      <c r="M69" s="298">
        <f t="shared" si="15"/>
        <v>0.76085357379465957</v>
      </c>
    </row>
    <row r="70" spans="2:16" s="210" customFormat="1" ht="14" x14ac:dyDescent="0.2">
      <c r="B70" s="252" t="s">
        <v>90</v>
      </c>
      <c r="C70" s="327">
        <f>SUM(C68:C69)</f>
        <v>114785848.31577341</v>
      </c>
      <c r="D70" s="327">
        <f>SUM(D68:D69)</f>
        <v>107603561</v>
      </c>
      <c r="E70" s="263">
        <f>Výdavky_2021!E7+Výdavky_2021!E9</f>
        <v>109721838</v>
      </c>
      <c r="F70" s="263">
        <f>Výdavky_2020!E8+Výdavky_2020!E10</f>
        <v>84098794.0437392</v>
      </c>
      <c r="G70" s="265">
        <f t="shared" si="16"/>
        <v>6.6747673116258843E-2</v>
      </c>
      <c r="H70" s="302">
        <f t="shared" si="14"/>
        <v>-1.9305883301007021E-2</v>
      </c>
      <c r="I70" s="302">
        <f t="shared" si="14"/>
        <v>0.30467789993438466</v>
      </c>
      <c r="J70" s="302">
        <f t="shared" si="17"/>
        <v>1</v>
      </c>
      <c r="K70" s="302">
        <f>SUM(K68:K69)</f>
        <v>1</v>
      </c>
      <c r="L70" s="303">
        <f>SUM(L68:L69)</f>
        <v>1</v>
      </c>
      <c r="M70" s="303">
        <f>SUM(M68:M69)</f>
        <v>1</v>
      </c>
    </row>
    <row r="71" spans="2:16" x14ac:dyDescent="0.2">
      <c r="B71" s="271" t="s">
        <v>242</v>
      </c>
    </row>
    <row r="72" spans="2:16" x14ac:dyDescent="0.2">
      <c r="B72" s="271"/>
    </row>
    <row r="73" spans="2:16" x14ac:dyDescent="0.2">
      <c r="B73" s="252" t="s">
        <v>260</v>
      </c>
      <c r="C73" s="252">
        <v>2023</v>
      </c>
      <c r="D73" s="254">
        <v>2022</v>
      </c>
      <c r="E73" s="254">
        <v>2021</v>
      </c>
      <c r="F73" s="254">
        <v>2020</v>
      </c>
      <c r="G73" s="254" t="s">
        <v>282</v>
      </c>
      <c r="H73" s="300" t="s">
        <v>253</v>
      </c>
      <c r="I73" s="300" t="s">
        <v>236</v>
      </c>
      <c r="J73" s="300" t="s">
        <v>273</v>
      </c>
      <c r="K73" s="301" t="s">
        <v>237</v>
      </c>
      <c r="L73" s="300" t="s">
        <v>193</v>
      </c>
    </row>
    <row r="74" spans="2:16" x14ac:dyDescent="0.2">
      <c r="B74" s="256" t="s">
        <v>217</v>
      </c>
      <c r="C74" s="269">
        <f>E43</f>
        <v>72079678.060000002</v>
      </c>
      <c r="D74" s="269">
        <f>Výdavky_2022_full_year!C74</f>
        <v>68209725</v>
      </c>
      <c r="E74" s="269">
        <v>69962777</v>
      </c>
      <c r="F74" s="332">
        <v>55211440.0437392</v>
      </c>
      <c r="G74" s="232">
        <f>C74/D74-1</f>
        <v>5.6736089465248662E-2</v>
      </c>
      <c r="H74" s="298">
        <f t="shared" ref="H74:I76" si="18">D74/E74-1</f>
        <v>-2.5056924198420538E-2</v>
      </c>
      <c r="I74" s="298">
        <f t="shared" si="18"/>
        <v>0.26717899305967396</v>
      </c>
      <c r="J74" s="298">
        <f>D74/$D$76</f>
        <v>0.63389839858552632</v>
      </c>
      <c r="K74" s="298">
        <f>E74/$E$76</f>
        <v>0.63763766881119877</v>
      </c>
      <c r="L74" s="298">
        <f>F74/$F$76</f>
        <v>0.65650691750733203</v>
      </c>
    </row>
    <row r="75" spans="2:16" x14ac:dyDescent="0.2">
      <c r="B75" s="256" t="s">
        <v>98</v>
      </c>
      <c r="C75" s="269">
        <f>E44</f>
        <v>42706170.25577341</v>
      </c>
      <c r="D75" s="269">
        <f>Výdavky_2022_full_year!C75</f>
        <v>39393836</v>
      </c>
      <c r="E75" s="269">
        <v>39759061</v>
      </c>
      <c r="F75" s="332">
        <v>28887354</v>
      </c>
      <c r="G75" s="232">
        <f t="shared" ref="G75:G76" si="19">C75/D75-1</f>
        <v>8.4082551792453275E-2</v>
      </c>
      <c r="H75" s="298">
        <f t="shared" si="18"/>
        <v>-9.1859563785975373E-3</v>
      </c>
      <c r="I75" s="298">
        <f t="shared" si="18"/>
        <v>0.37634831490623899</v>
      </c>
      <c r="J75" s="298">
        <f>D75/$D$76</f>
        <v>0.36610160141447362</v>
      </c>
      <c r="K75" s="298">
        <f>E75/$E$76</f>
        <v>0.36236233118880129</v>
      </c>
      <c r="L75" s="298">
        <f>F75/$F$76</f>
        <v>0.34349308249266791</v>
      </c>
    </row>
    <row r="76" spans="2:16" x14ac:dyDescent="0.2">
      <c r="B76" s="252" t="s">
        <v>90</v>
      </c>
      <c r="C76" s="327">
        <f>SUM(C74:C75)</f>
        <v>114785848.31577341</v>
      </c>
      <c r="D76" s="327">
        <f>SUM(D74:D75)</f>
        <v>107603561</v>
      </c>
      <c r="E76" s="297">
        <v>109721838</v>
      </c>
      <c r="F76" s="263">
        <v>84098794.0437392</v>
      </c>
      <c r="G76" s="361">
        <f t="shared" si="19"/>
        <v>6.6747673116258843E-2</v>
      </c>
      <c r="H76" s="302">
        <f t="shared" si="18"/>
        <v>-1.9305883301007021E-2</v>
      </c>
      <c r="I76" s="302">
        <f t="shared" si="18"/>
        <v>0.30467789993438466</v>
      </c>
      <c r="J76" s="302">
        <f>D76/$D$76</f>
        <v>1</v>
      </c>
      <c r="K76" s="303">
        <f>E76/$E$76</f>
        <v>1</v>
      </c>
      <c r="L76" s="303">
        <f>F76/$F$76</f>
        <v>1</v>
      </c>
    </row>
    <row r="77" spans="2:16" x14ac:dyDescent="0.2">
      <c r="B77" s="305"/>
      <c r="C77" s="306"/>
      <c r="D77" s="307"/>
      <c r="E77" s="307"/>
      <c r="F77" s="308"/>
      <c r="G77" s="309"/>
      <c r="H77" s="309"/>
      <c r="I77" s="309"/>
      <c r="J77" s="309"/>
      <c r="K77" s="310"/>
      <c r="L77" s="310"/>
      <c r="M77" s="309"/>
    </row>
    <row r="78" spans="2:16" x14ac:dyDescent="0.2">
      <c r="B78" s="364" t="s">
        <v>244</v>
      </c>
    </row>
    <row r="79" spans="2:16" x14ac:dyDescent="0.2">
      <c r="B79" s="364" t="s">
        <v>140</v>
      </c>
      <c r="D79" s="312"/>
    </row>
    <row r="80" spans="2:16" x14ac:dyDescent="0.2">
      <c r="B80" s="331"/>
      <c r="D80" s="312"/>
    </row>
    <row r="81" spans="2:7" x14ac:dyDescent="0.2">
      <c r="B81" s="331"/>
      <c r="D81" s="312"/>
    </row>
    <row r="82" spans="2:7" x14ac:dyDescent="0.2">
      <c r="B82" s="289"/>
    </row>
    <row r="84" spans="2:7" ht="23" x14ac:dyDescent="0.25">
      <c r="B84" s="378" t="s">
        <v>275</v>
      </c>
      <c r="C84" s="378"/>
      <c r="D84" s="378"/>
      <c r="E84" s="378"/>
      <c r="F84" s="281"/>
      <c r="G84" s="281"/>
    </row>
    <row r="85" spans="2:7" ht="23" x14ac:dyDescent="0.25">
      <c r="B85" s="378"/>
      <c r="C85" s="378"/>
      <c r="D85" s="378"/>
      <c r="E85" s="378"/>
      <c r="F85" s="281"/>
      <c r="G85" s="281"/>
    </row>
    <row r="86" spans="2:7" ht="23" x14ac:dyDescent="0.25">
      <c r="B86" s="378"/>
      <c r="C86" s="378"/>
      <c r="D86" s="378"/>
      <c r="E86" s="378"/>
      <c r="F86" s="281"/>
      <c r="G86" s="281"/>
    </row>
    <row r="88" spans="2:7" x14ac:dyDescent="0.2">
      <c r="B88" s="211" t="s">
        <v>229</v>
      </c>
      <c r="C88" s="213" t="s">
        <v>287</v>
      </c>
      <c r="D88" s="213" t="s">
        <v>266</v>
      </c>
      <c r="E88" s="254" t="s">
        <v>233</v>
      </c>
      <c r="F88" s="210"/>
      <c r="G88" s="210"/>
    </row>
    <row r="89" spans="2:7" x14ac:dyDescent="0.2">
      <c r="B89" s="214" t="s">
        <v>172</v>
      </c>
      <c r="C89" s="216">
        <f>D7</f>
        <v>39331977</v>
      </c>
      <c r="D89" s="216">
        <f>Výdavky_2022_full_year!C89</f>
        <v>36877832</v>
      </c>
      <c r="E89" s="272">
        <f>C89/D89-1</f>
        <v>6.6547973861370124E-2</v>
      </c>
      <c r="F89" s="210"/>
      <c r="G89" s="210"/>
    </row>
    <row r="90" spans="2:7" x14ac:dyDescent="0.2">
      <c r="B90" s="225" t="s">
        <v>86</v>
      </c>
      <c r="C90" s="220">
        <f>D8</f>
        <v>22817816</v>
      </c>
      <c r="D90" s="220">
        <f>Výdavky_2022_full_year!C90</f>
        <v>21731254</v>
      </c>
      <c r="E90" s="274">
        <f t="shared" ref="E90:E97" si="20">C90/D90-1</f>
        <v>4.9999967788329158E-2</v>
      </c>
      <c r="F90" s="210"/>
      <c r="G90" s="210"/>
    </row>
    <row r="91" spans="2:7" x14ac:dyDescent="0.2">
      <c r="B91" s="214" t="s">
        <v>98</v>
      </c>
      <c r="C91" s="216">
        <f t="shared" ref="C91:C96" si="21">D9</f>
        <v>24171024</v>
      </c>
      <c r="D91" s="216">
        <f>Výdavky_2022_full_year!C91</f>
        <v>22677857</v>
      </c>
      <c r="E91" s="272">
        <f t="shared" si="20"/>
        <v>6.584250884023124E-2</v>
      </c>
      <c r="F91" s="210"/>
      <c r="G91" s="210"/>
    </row>
    <row r="92" spans="2:7" x14ac:dyDescent="0.2">
      <c r="B92" s="223" t="s">
        <v>87</v>
      </c>
      <c r="C92" s="220">
        <f t="shared" si="21"/>
        <v>13443161</v>
      </c>
      <c r="D92" s="220">
        <f>Výdavky_2022_full_year!C92</f>
        <v>11255131</v>
      </c>
      <c r="E92" s="274">
        <f t="shared" si="20"/>
        <v>0.19440289055720461</v>
      </c>
      <c r="F92" s="210"/>
      <c r="G92" s="210"/>
    </row>
    <row r="93" spans="2:7" x14ac:dyDescent="0.2">
      <c r="B93" s="214" t="s">
        <v>89</v>
      </c>
      <c r="C93" s="216">
        <f t="shared" si="21"/>
        <v>7414886</v>
      </c>
      <c r="D93" s="216">
        <f>Výdavky_2022_full_year!C93</f>
        <v>5589469</v>
      </c>
      <c r="E93" s="272">
        <f t="shared" si="20"/>
        <v>0.32658146954567591</v>
      </c>
      <c r="F93" s="210"/>
      <c r="G93" s="210"/>
    </row>
    <row r="94" spans="2:7" x14ac:dyDescent="0.2">
      <c r="B94" s="225" t="s">
        <v>142</v>
      </c>
      <c r="C94" s="227">
        <f t="shared" si="21"/>
        <v>4462594</v>
      </c>
      <c r="D94" s="220">
        <f>Výdavky_2022_full_year!C94</f>
        <v>4013280</v>
      </c>
      <c r="E94" s="274">
        <f t="shared" si="20"/>
        <v>0.11195680341266989</v>
      </c>
      <c r="F94" s="210"/>
      <c r="G94" s="210"/>
    </row>
    <row r="95" spans="2:7" x14ac:dyDescent="0.2">
      <c r="B95" s="229" t="s">
        <v>262</v>
      </c>
      <c r="C95" s="231">
        <f t="shared" si="21"/>
        <v>2420500</v>
      </c>
      <c r="D95" s="335">
        <f>Výdavky_2022_full_year!C95</f>
        <v>2350000</v>
      </c>
      <c r="E95" s="362">
        <f t="shared" si="20"/>
        <v>3.0000000000000027E-2</v>
      </c>
      <c r="F95" s="210"/>
      <c r="G95" s="210"/>
    </row>
    <row r="96" spans="2:7" x14ac:dyDescent="0.2">
      <c r="B96" s="229" t="s">
        <v>200</v>
      </c>
      <c r="C96" s="231">
        <f t="shared" si="21"/>
        <v>1425853.26</v>
      </c>
      <c r="D96" s="333">
        <f>Výdavky_2022_full_year!C96</f>
        <v>944274.3</v>
      </c>
      <c r="E96" s="276">
        <f t="shared" si="20"/>
        <v>0.50999901193964492</v>
      </c>
      <c r="F96" s="210"/>
      <c r="G96" s="210"/>
    </row>
    <row r="97" spans="2:7" x14ac:dyDescent="0.2">
      <c r="B97" s="233" t="s">
        <v>90</v>
      </c>
      <c r="C97" s="334">
        <f>SUM(C89:C94)</f>
        <v>111641458</v>
      </c>
      <c r="D97" s="240">
        <f>SUM(D89:D94)</f>
        <v>102144823</v>
      </c>
      <c r="E97" s="277">
        <f t="shared" si="20"/>
        <v>9.2972259592637441E-2</v>
      </c>
      <c r="F97" s="210"/>
      <c r="G97" s="210"/>
    </row>
    <row r="98" spans="2:7" x14ac:dyDescent="0.2">
      <c r="B98" s="196"/>
    </row>
    <row r="99" spans="2:7" x14ac:dyDescent="0.2">
      <c r="B99" s="196"/>
    </row>
    <row r="100" spans="2:7" x14ac:dyDescent="0.2">
      <c r="B100" s="211" t="s">
        <v>92</v>
      </c>
      <c r="C100" s="213" t="s">
        <v>287</v>
      </c>
      <c r="D100" s="213" t="s">
        <v>266</v>
      </c>
      <c r="E100" s="254" t="s">
        <v>233</v>
      </c>
      <c r="F100" s="210"/>
      <c r="G100" s="210"/>
    </row>
    <row r="101" spans="2:7" x14ac:dyDescent="0.2">
      <c r="B101" s="214" t="s">
        <v>93</v>
      </c>
      <c r="C101" s="238">
        <f>D23</f>
        <v>50169621</v>
      </c>
      <c r="D101" s="238">
        <f>Výdavky_2022_full_year!C101</f>
        <v>45894453.833245188</v>
      </c>
      <c r="E101" s="217">
        <f>C101/D101-1</f>
        <v>9.3152152595352478E-2</v>
      </c>
      <c r="F101" s="210"/>
      <c r="G101" s="210"/>
    </row>
    <row r="102" spans="2:7" x14ac:dyDescent="0.2">
      <c r="B102" s="225" t="s">
        <v>94</v>
      </c>
      <c r="C102" s="239">
        <f>D24</f>
        <v>61471837</v>
      </c>
      <c r="D102" s="239">
        <f>Výdavky_2022_full_year!C102</f>
        <v>56250369.159422897</v>
      </c>
      <c r="E102" s="228">
        <f t="shared" ref="E102:E103" si="22">C102/D102-1</f>
        <v>9.2825485745321901E-2</v>
      </c>
      <c r="F102" s="210"/>
      <c r="G102" s="210"/>
    </row>
    <row r="103" spans="2:7" x14ac:dyDescent="0.2">
      <c r="B103" s="233" t="s">
        <v>90</v>
      </c>
      <c r="C103" s="240">
        <f>SUM(C101:C102)</f>
        <v>111641458</v>
      </c>
      <c r="D103" s="240">
        <f>SUM(D101:D102)</f>
        <v>102144822.99266809</v>
      </c>
      <c r="E103" s="236">
        <f t="shared" si="22"/>
        <v>9.2972259671090463E-2</v>
      </c>
      <c r="F103" s="210"/>
      <c r="G103" s="210"/>
    </row>
    <row r="104" spans="2:7" ht="20" x14ac:dyDescent="0.2">
      <c r="B104" s="207"/>
      <c r="C104" s="208"/>
      <c r="D104" s="208"/>
      <c r="E104" s="209"/>
    </row>
    <row r="105" spans="2:7" ht="23" x14ac:dyDescent="0.25">
      <c r="B105" s="284" t="s">
        <v>240</v>
      </c>
      <c r="C105" s="287"/>
      <c r="D105" s="287"/>
      <c r="E105" s="288"/>
      <c r="F105" s="281"/>
      <c r="G105" s="281"/>
    </row>
    <row r="106" spans="2:7" x14ac:dyDescent="0.2">
      <c r="B106" s="196"/>
    </row>
    <row r="107" spans="2:7" x14ac:dyDescent="0.2">
      <c r="B107" s="211" t="s">
        <v>0</v>
      </c>
      <c r="C107" s="278" t="s">
        <v>287</v>
      </c>
      <c r="D107" s="278" t="s">
        <v>266</v>
      </c>
      <c r="E107" s="212" t="s">
        <v>233</v>
      </c>
      <c r="F107" s="210"/>
      <c r="G107" s="210"/>
    </row>
    <row r="108" spans="2:7" x14ac:dyDescent="0.2">
      <c r="B108" s="214" t="s">
        <v>170</v>
      </c>
      <c r="C108" s="238">
        <f>C110-C109</f>
        <v>13260643</v>
      </c>
      <c r="D108" s="238">
        <f>Výdavky_2022_full_year!C108</f>
        <v>12298683.526428089</v>
      </c>
      <c r="E108" s="217">
        <f>C108/D108-1</f>
        <v>7.821645881892958E-2</v>
      </c>
      <c r="F108" s="210"/>
      <c r="G108" s="210"/>
    </row>
    <row r="109" spans="2:7" x14ac:dyDescent="0.2">
      <c r="B109" s="225" t="s">
        <v>95</v>
      </c>
      <c r="C109" s="239">
        <f>D32</f>
        <v>50242358</v>
      </c>
      <c r="D109" s="239">
        <f>Výdavky_2022_full_year!C109</f>
        <v>47257005.473571911</v>
      </c>
      <c r="E109" s="228">
        <f t="shared" ref="E109:E110" si="23">C109/D109-1</f>
        <v>6.3172697815091716E-2</v>
      </c>
      <c r="F109" s="210"/>
      <c r="G109" s="210"/>
    </row>
    <row r="110" spans="2:7" x14ac:dyDescent="0.2">
      <c r="B110" s="233" t="s">
        <v>127</v>
      </c>
      <c r="C110" s="240">
        <f>D7+D9</f>
        <v>63503001</v>
      </c>
      <c r="D110" s="240">
        <f>SUM(D108:D109)</f>
        <v>59555689</v>
      </c>
      <c r="E110" s="236">
        <f t="shared" si="23"/>
        <v>6.6279344027066811E-2</v>
      </c>
      <c r="F110" s="210"/>
      <c r="G110" s="210"/>
    </row>
    <row r="111" spans="2:7" x14ac:dyDescent="0.2">
      <c r="B111" s="196"/>
    </row>
    <row r="112" spans="2:7" ht="23" x14ac:dyDescent="0.25">
      <c r="B112" s="284" t="s">
        <v>239</v>
      </c>
      <c r="C112" s="281"/>
      <c r="D112" s="281"/>
      <c r="E112" s="281"/>
      <c r="F112" s="281"/>
      <c r="G112" s="281"/>
    </row>
    <row r="113" spans="2:7" x14ac:dyDescent="0.2">
      <c r="B113" s="196"/>
    </row>
    <row r="114" spans="2:7" x14ac:dyDescent="0.2">
      <c r="B114" s="211" t="s">
        <v>0</v>
      </c>
      <c r="C114" s="278" t="s">
        <v>287</v>
      </c>
      <c r="D114" s="278" t="s">
        <v>266</v>
      </c>
      <c r="E114" s="212" t="s">
        <v>233</v>
      </c>
      <c r="F114" s="210"/>
      <c r="G114" s="210"/>
    </row>
    <row r="115" spans="2:7" x14ac:dyDescent="0.2">
      <c r="B115" s="214" t="s">
        <v>172</v>
      </c>
      <c r="C115" s="238">
        <f>C117-C116</f>
        <v>39331977</v>
      </c>
      <c r="D115" s="238">
        <f>Výdavky_2022_full_year!C115</f>
        <v>36877832</v>
      </c>
      <c r="E115" s="217">
        <f>C115/D115-1</f>
        <v>6.6547973861370124E-2</v>
      </c>
      <c r="F115" s="210"/>
      <c r="G115" s="210"/>
    </row>
    <row r="116" spans="2:7" x14ac:dyDescent="0.2">
      <c r="B116" s="225" t="s">
        <v>98</v>
      </c>
      <c r="C116" s="239">
        <f>D9</f>
        <v>24171024</v>
      </c>
      <c r="D116" s="239">
        <f>Výdavky_2022_full_year!C116</f>
        <v>22677857</v>
      </c>
      <c r="E116" s="228">
        <f t="shared" ref="E116:E117" si="24">C116/D116-1</f>
        <v>6.584250884023124E-2</v>
      </c>
      <c r="F116" s="210"/>
      <c r="G116" s="210"/>
    </row>
    <row r="117" spans="2:7" x14ac:dyDescent="0.2">
      <c r="B117" s="233" t="s">
        <v>127</v>
      </c>
      <c r="C117" s="240">
        <f>D7+D9</f>
        <v>63503001</v>
      </c>
      <c r="D117" s="240">
        <f>SUM(D115:D116)</f>
        <v>59555689</v>
      </c>
      <c r="E117" s="236">
        <f t="shared" si="24"/>
        <v>6.6279344027066811E-2</v>
      </c>
      <c r="F117" s="210"/>
      <c r="G117" s="210"/>
    </row>
    <row r="176" spans="6:7" x14ac:dyDescent="0.2">
      <c r="F176" s="363" t="s">
        <v>202</v>
      </c>
      <c r="G176" s="337">
        <v>0.38</v>
      </c>
    </row>
    <row r="177" spans="6:7" x14ac:dyDescent="0.2">
      <c r="F177" s="363" t="s">
        <v>89</v>
      </c>
      <c r="G177" s="337">
        <v>0.28000000000000003</v>
      </c>
    </row>
    <row r="178" spans="6:7" x14ac:dyDescent="0.2">
      <c r="F178" s="363" t="s">
        <v>87</v>
      </c>
      <c r="G178" s="337">
        <v>0.16</v>
      </c>
    </row>
    <row r="179" spans="6:7" x14ac:dyDescent="0.2">
      <c r="F179" s="363" t="s">
        <v>98</v>
      </c>
      <c r="G179" s="337">
        <f>J53</f>
        <v>8.4082551792453275E-2</v>
      </c>
    </row>
    <row r="180" spans="6:7" x14ac:dyDescent="0.2">
      <c r="F180" s="363" t="s">
        <v>172</v>
      </c>
      <c r="G180" s="337">
        <f>J51</f>
        <v>5.6736089465248662E-2</v>
      </c>
    </row>
    <row r="181" spans="6:7" x14ac:dyDescent="0.2">
      <c r="F181" s="363" t="s">
        <v>86</v>
      </c>
      <c r="G181" s="337">
        <f>J52</f>
        <v>3.5886439907811818E-2</v>
      </c>
    </row>
    <row r="182" spans="6:7" x14ac:dyDescent="0.2">
      <c r="F182" s="363" t="s">
        <v>294</v>
      </c>
      <c r="G182" s="337">
        <f>J57</f>
        <v>-7.0969156693633684E-2</v>
      </c>
    </row>
    <row r="183" spans="6:7" x14ac:dyDescent="0.2">
      <c r="G183" s="337"/>
    </row>
  </sheetData>
  <mergeCells count="3">
    <mergeCell ref="B17:F19"/>
    <mergeCell ref="B35:F38"/>
    <mergeCell ref="B84:E86"/>
  </mergeCells>
  <hyperlinks>
    <hyperlink ref="B78" r:id="rId1" xr:uid="{8CD63A9D-9168-2840-9905-CDA4658C9012}"/>
    <hyperlink ref="B79" r:id="rId2" xr:uid="{5CEA256A-32F8-324D-9823-ABFE2082BB0E}"/>
  </hyperlinks>
  <pageMargins left="0.75000000000000011" right="0.75000000000000011" top="1" bottom="1" header="0.5" footer="0.5"/>
  <pageSetup orientation="landscape" horizontalDpi="4294967292" verticalDpi="4294967292"/>
  <ignoredErrors>
    <ignoredError sqref="D15" formula="1"/>
  </ignoredErrors>
  <drawing r:id="rId3"/>
  <legacy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FB19B-A2D4-BD4E-95A3-44DAF8C175F6}">
  <dimension ref="B2:S78"/>
  <sheetViews>
    <sheetView showGridLines="0" topLeftCell="A4" zoomScale="133" workbookViewId="0">
      <selection activeCell="C25" sqref="C25"/>
    </sheetView>
  </sheetViews>
  <sheetFormatPr baseColWidth="10" defaultRowHeight="16" x14ac:dyDescent="0.2"/>
  <cols>
    <col min="1" max="1" width="10.83203125" style="194"/>
    <col min="2" max="2" width="39.5" style="194" customWidth="1"/>
    <col min="3" max="9" width="16.83203125" style="194" customWidth="1"/>
    <col min="10" max="10" width="19.1640625" style="194" customWidth="1"/>
    <col min="11" max="11" width="16.83203125" style="194" customWidth="1"/>
    <col min="12" max="12" width="20" style="194" customWidth="1"/>
    <col min="13" max="16" width="16.83203125" style="194" customWidth="1"/>
    <col min="17" max="16384" width="10.83203125" style="194"/>
  </cols>
  <sheetData>
    <row r="2" spans="2:8" s="197" customFormat="1" ht="33" customHeight="1" x14ac:dyDescent="0.35">
      <c r="B2" s="279" t="s">
        <v>276</v>
      </c>
    </row>
    <row r="4" spans="2:8" s="281" customFormat="1" ht="23" x14ac:dyDescent="0.25">
      <c r="B4" s="280" t="s">
        <v>277</v>
      </c>
    </row>
    <row r="5" spans="2:8" ht="25" x14ac:dyDescent="0.25">
      <c r="B5" s="195"/>
    </row>
    <row r="6" spans="2:8" s="210" customFormat="1" ht="15" x14ac:dyDescent="0.2">
      <c r="B6" s="211" t="s">
        <v>229</v>
      </c>
      <c r="C6" s="212" t="s">
        <v>278</v>
      </c>
      <c r="D6" s="212" t="s">
        <v>246</v>
      </c>
      <c r="E6" s="212" t="s">
        <v>233</v>
      </c>
      <c r="F6" s="213" t="s">
        <v>247</v>
      </c>
    </row>
    <row r="7" spans="2:8" s="210" customFormat="1" ht="14" x14ac:dyDescent="0.15">
      <c r="B7" s="214" t="s">
        <v>172</v>
      </c>
      <c r="C7" s="345">
        <v>32747701.059999999</v>
      </c>
      <c r="D7" s="290">
        <v>31331893</v>
      </c>
      <c r="E7" s="217">
        <f>C7/D7-1</f>
        <v>4.5187440797145539E-2</v>
      </c>
      <c r="F7" s="217">
        <v>0.35</v>
      </c>
    </row>
    <row r="8" spans="2:8" s="210" customFormat="1" ht="14" x14ac:dyDescent="0.15">
      <c r="B8" s="218" t="s">
        <v>86</v>
      </c>
      <c r="C8" s="346">
        <v>19692207</v>
      </c>
      <c r="D8" s="291">
        <v>19306085</v>
      </c>
      <c r="E8" s="295">
        <f t="shared" ref="E8:E14" si="0">C8/D8-1</f>
        <v>2.0000015539142213E-2</v>
      </c>
      <c r="F8" s="222">
        <v>0.21</v>
      </c>
    </row>
    <row r="9" spans="2:8" s="210" customFormat="1" ht="14" x14ac:dyDescent="0.15">
      <c r="B9" s="214" t="s">
        <v>98</v>
      </c>
      <c r="C9" s="345">
        <v>18535146.255773414</v>
      </c>
      <c r="D9" s="290">
        <v>16715979</v>
      </c>
      <c r="E9" s="217">
        <f t="shared" si="0"/>
        <v>0.10882804146699487</v>
      </c>
      <c r="F9" s="217">
        <v>0.2</v>
      </c>
    </row>
    <row r="10" spans="2:8" s="210" customFormat="1" ht="14" x14ac:dyDescent="0.15">
      <c r="B10" s="223" t="s">
        <v>87</v>
      </c>
      <c r="C10" s="347">
        <v>13267413.5</v>
      </c>
      <c r="D10" s="292">
        <v>11706740</v>
      </c>
      <c r="E10" s="222">
        <f t="shared" si="0"/>
        <v>0.13331409939914951</v>
      </c>
      <c r="F10" s="222">
        <v>0.14000000000000001</v>
      </c>
      <c r="H10" s="224"/>
    </row>
    <row r="11" spans="2:8" s="210" customFormat="1" ht="14" x14ac:dyDescent="0.15">
      <c r="B11" s="214" t="s">
        <v>89</v>
      </c>
      <c r="C11" s="345">
        <v>5613923.3624999998</v>
      </c>
      <c r="D11" s="290">
        <v>4568782</v>
      </c>
      <c r="E11" s="217">
        <f t="shared" si="0"/>
        <v>0.22875710911573366</v>
      </c>
      <c r="F11" s="217">
        <v>0.06</v>
      </c>
    </row>
    <row r="12" spans="2:8" s="210" customFormat="1" ht="14" x14ac:dyDescent="0.15">
      <c r="B12" s="225" t="s">
        <v>142</v>
      </c>
      <c r="C12" s="314">
        <v>3231599</v>
      </c>
      <c r="D12" s="314">
        <v>3264653</v>
      </c>
      <c r="E12" s="228">
        <f t="shared" si="0"/>
        <v>-1.0124812652370752E-2</v>
      </c>
      <c r="F12" s="228">
        <v>0.04</v>
      </c>
    </row>
    <row r="13" spans="2:8" s="210" customFormat="1" ht="14" x14ac:dyDescent="0.15">
      <c r="B13" s="229" t="s">
        <v>262</v>
      </c>
      <c r="C13" s="315">
        <v>1528000</v>
      </c>
      <c r="D13" s="315">
        <v>1900128</v>
      </c>
      <c r="E13" s="317">
        <f t="shared" si="0"/>
        <v>-0.19584364842789537</v>
      </c>
      <c r="F13" s="260">
        <f t="shared" ref="F13:F14" si="1">C13/$C$15</f>
        <v>1.6414577187387088E-2</v>
      </c>
    </row>
    <row r="14" spans="2:8" s="210" customFormat="1" ht="14" x14ac:dyDescent="0.15">
      <c r="B14" s="229" t="s">
        <v>200</v>
      </c>
      <c r="C14" s="348">
        <v>909012</v>
      </c>
      <c r="D14" s="293">
        <v>744481</v>
      </c>
      <c r="E14" s="232">
        <f t="shared" si="0"/>
        <v>0.2210009389091192</v>
      </c>
      <c r="F14" s="232">
        <f t="shared" si="1"/>
        <v>9.7650835328933969E-3</v>
      </c>
    </row>
    <row r="15" spans="2:8" s="210" customFormat="1" ht="14" x14ac:dyDescent="0.15">
      <c r="B15" s="233" t="s">
        <v>90</v>
      </c>
      <c r="C15" s="245">
        <f>C7+C8+C9+C10+C11+C12</f>
        <v>93087990.17827341</v>
      </c>
      <c r="D15" s="294">
        <f>SUM(D7:D12)</f>
        <v>86894132</v>
      </c>
      <c r="E15" s="236">
        <f>C15/D15-1</f>
        <v>7.1280511534120627E-2</v>
      </c>
      <c r="F15" s="236">
        <f>F7+F8+F9+F10+F11+F12</f>
        <v>1</v>
      </c>
    </row>
    <row r="17" spans="2:6" x14ac:dyDescent="0.2">
      <c r="B17" s="377" t="s">
        <v>261</v>
      </c>
      <c r="C17" s="377"/>
      <c r="D17" s="377"/>
      <c r="E17" s="377"/>
      <c r="F17" s="377"/>
    </row>
    <row r="18" spans="2:6" x14ac:dyDescent="0.2">
      <c r="B18" s="377"/>
      <c r="C18" s="377"/>
      <c r="D18" s="377"/>
      <c r="E18" s="377"/>
      <c r="F18" s="377"/>
    </row>
    <row r="19" spans="2:6" x14ac:dyDescent="0.2">
      <c r="B19" s="377"/>
      <c r="C19" s="377"/>
      <c r="D19" s="377"/>
      <c r="E19" s="377"/>
      <c r="F19" s="377"/>
    </row>
    <row r="20" spans="2:6" s="281" customFormat="1" ht="23" x14ac:dyDescent="0.25">
      <c r="B20" s="282" t="s">
        <v>279</v>
      </c>
    </row>
    <row r="21" spans="2:6" x14ac:dyDescent="0.2">
      <c r="B21" s="196"/>
    </row>
    <row r="22" spans="2:6" s="210" customFormat="1" ht="15" x14ac:dyDescent="0.2">
      <c r="B22" s="211" t="s">
        <v>130</v>
      </c>
      <c r="C22" s="212" t="s">
        <v>278</v>
      </c>
      <c r="D22" s="212" t="s">
        <v>246</v>
      </c>
      <c r="E22" s="212" t="s">
        <v>233</v>
      </c>
      <c r="F22" s="213" t="s">
        <v>230</v>
      </c>
    </row>
    <row r="23" spans="2:6" s="210" customFormat="1" ht="14" x14ac:dyDescent="0.2">
      <c r="B23" s="214" t="s">
        <v>93</v>
      </c>
      <c r="C23" s="349">
        <v>42883388</v>
      </c>
      <c r="D23" s="318">
        <v>40794384</v>
      </c>
      <c r="E23" s="217">
        <f>C23/D23-1</f>
        <v>5.1208127079452881E-2</v>
      </c>
      <c r="F23" s="217">
        <f>C23/C25</f>
        <v>0.46067584013791685</v>
      </c>
    </row>
    <row r="24" spans="2:6" s="210" customFormat="1" ht="14" x14ac:dyDescent="0.2">
      <c r="B24" s="225" t="s">
        <v>94</v>
      </c>
      <c r="C24" s="350">
        <v>50204602</v>
      </c>
      <c r="D24" s="319">
        <v>46099748</v>
      </c>
      <c r="E24" s="228">
        <f t="shared" ref="E24:E25" si="2">C24/D24-1</f>
        <v>8.9042872859088185E-2</v>
      </c>
      <c r="F24" s="222">
        <f>C24/C25</f>
        <v>0.53932415986208315</v>
      </c>
    </row>
    <row r="25" spans="2:6" s="210" customFormat="1" ht="14" x14ac:dyDescent="0.2">
      <c r="B25" s="233" t="s">
        <v>90</v>
      </c>
      <c r="C25" s="351">
        <f>SUM(C23:C24)</f>
        <v>93087990</v>
      </c>
      <c r="D25" s="245">
        <f>SUM(D23:D24)</f>
        <v>86894132</v>
      </c>
      <c r="E25" s="236">
        <f t="shared" si="2"/>
        <v>7.1280509482504417E-2</v>
      </c>
      <c r="F25" s="236">
        <f>SUM(F23:F24)</f>
        <v>1</v>
      </c>
    </row>
    <row r="26" spans="2:6" x14ac:dyDescent="0.2">
      <c r="B26" s="196"/>
    </row>
    <row r="27" spans="2:6" x14ac:dyDescent="0.2">
      <c r="B27" s="196"/>
    </row>
    <row r="28" spans="2:6" s="281" customFormat="1" ht="23" x14ac:dyDescent="0.25">
      <c r="B28" s="282" t="s">
        <v>280</v>
      </c>
      <c r="D28" s="283"/>
    </row>
    <row r="29" spans="2:6" x14ac:dyDescent="0.2">
      <c r="B29" s="196"/>
    </row>
    <row r="30" spans="2:6" s="210" customFormat="1" ht="15" x14ac:dyDescent="0.2">
      <c r="B30" s="211" t="s">
        <v>234</v>
      </c>
      <c r="C30" s="212" t="s">
        <v>278</v>
      </c>
      <c r="D30" s="212" t="s">
        <v>246</v>
      </c>
      <c r="E30" s="212" t="s">
        <v>233</v>
      </c>
      <c r="F30" s="213" t="s">
        <v>230</v>
      </c>
    </row>
    <row r="31" spans="2:6" s="210" customFormat="1" ht="14" x14ac:dyDescent="0.2">
      <c r="B31" s="214" t="s">
        <v>218</v>
      </c>
      <c r="C31" s="353">
        <f>C33-C32</f>
        <v>10928918.315773413</v>
      </c>
      <c r="D31" s="241">
        <f>(D7+D9)-D32</f>
        <v>8895012</v>
      </c>
      <c r="E31" s="217">
        <f>C31/D31-1</f>
        <v>0.22865695018437449</v>
      </c>
      <c r="F31" s="242">
        <f>C31/C33</f>
        <v>0.21311059911472449</v>
      </c>
    </row>
    <row r="32" spans="2:6" s="210" customFormat="1" ht="14" x14ac:dyDescent="0.2">
      <c r="B32" s="225" t="s">
        <v>95</v>
      </c>
      <c r="C32" s="354">
        <v>40353929</v>
      </c>
      <c r="D32" s="243">
        <v>39152860</v>
      </c>
      <c r="E32" s="228">
        <f>C32/D32-1</f>
        <v>3.0676405248556637E-2</v>
      </c>
      <c r="F32" s="244">
        <f>C32/C33</f>
        <v>0.78688940088527548</v>
      </c>
    </row>
    <row r="33" spans="2:6" s="210" customFormat="1" ht="14" x14ac:dyDescent="0.2">
      <c r="B33" s="233" t="s">
        <v>127</v>
      </c>
      <c r="C33" s="352">
        <f>C7+C9</f>
        <v>51282847.315773413</v>
      </c>
      <c r="D33" s="245">
        <f>SUM(D31:D32)</f>
        <v>48047872</v>
      </c>
      <c r="E33" s="236">
        <f>C33/D33-1</f>
        <v>6.7328170449950653E-2</v>
      </c>
      <c r="F33" s="246">
        <f>SUM(F31:F32)</f>
        <v>1</v>
      </c>
    </row>
    <row r="34" spans="2:6" x14ac:dyDescent="0.2">
      <c r="B34" s="196"/>
    </row>
    <row r="35" spans="2:6" x14ac:dyDescent="0.2">
      <c r="B35" s="377" t="s">
        <v>250</v>
      </c>
      <c r="C35" s="377"/>
      <c r="D35" s="377"/>
      <c r="E35" s="377"/>
      <c r="F35" s="377"/>
    </row>
    <row r="36" spans="2:6" x14ac:dyDescent="0.2">
      <c r="B36" s="377"/>
      <c r="C36" s="377"/>
      <c r="D36" s="377"/>
      <c r="E36" s="377"/>
      <c r="F36" s="377"/>
    </row>
    <row r="37" spans="2:6" x14ac:dyDescent="0.2">
      <c r="B37" s="377"/>
      <c r="C37" s="377"/>
      <c r="D37" s="377"/>
      <c r="E37" s="377"/>
      <c r="F37" s="377"/>
    </row>
    <row r="38" spans="2:6" ht="26" customHeight="1" x14ac:dyDescent="0.2">
      <c r="B38" s="377"/>
      <c r="C38" s="377"/>
      <c r="D38" s="377"/>
      <c r="E38" s="377"/>
      <c r="F38" s="377"/>
    </row>
    <row r="40" spans="2:6" s="281" customFormat="1" ht="23" x14ac:dyDescent="0.25">
      <c r="B40" s="282" t="s">
        <v>281</v>
      </c>
      <c r="D40" s="283"/>
    </row>
    <row r="42" spans="2:6" s="210" customFormat="1" ht="15" x14ac:dyDescent="0.2">
      <c r="B42" s="211" t="s">
        <v>0</v>
      </c>
      <c r="C42" s="212" t="s">
        <v>278</v>
      </c>
      <c r="D42" s="212" t="s">
        <v>246</v>
      </c>
      <c r="E42" s="212" t="s">
        <v>233</v>
      </c>
      <c r="F42" s="213" t="s">
        <v>230</v>
      </c>
    </row>
    <row r="43" spans="2:6" s="210" customFormat="1" ht="14" x14ac:dyDescent="0.2">
      <c r="B43" s="214" t="s">
        <v>217</v>
      </c>
      <c r="C43" s="353">
        <f>C7</f>
        <v>32747701.059999999</v>
      </c>
      <c r="D43" s="241">
        <f>D7</f>
        <v>31331893</v>
      </c>
      <c r="E43" s="217">
        <f>C43/D43-1</f>
        <v>4.5187440797145539E-2</v>
      </c>
      <c r="F43" s="248">
        <f>C43/C45</f>
        <v>0.63857025836253767</v>
      </c>
    </row>
    <row r="44" spans="2:6" s="210" customFormat="1" ht="14" x14ac:dyDescent="0.2">
      <c r="B44" s="225" t="s">
        <v>98</v>
      </c>
      <c r="C44" s="354">
        <f>C9</f>
        <v>18535146.255773414</v>
      </c>
      <c r="D44" s="243">
        <f>D9</f>
        <v>16715979</v>
      </c>
      <c r="E44" s="228">
        <f t="shared" ref="E44:E45" si="3">C44/D44-1</f>
        <v>0.10882804146699487</v>
      </c>
      <c r="F44" s="250">
        <f>C44/C45</f>
        <v>0.36142974163746233</v>
      </c>
    </row>
    <row r="45" spans="2:6" s="210" customFormat="1" ht="14" x14ac:dyDescent="0.2">
      <c r="B45" s="233" t="s">
        <v>127</v>
      </c>
      <c r="C45" s="352">
        <f>C7+C9</f>
        <v>51282847.315773413</v>
      </c>
      <c r="D45" s="245">
        <f>SUM(D43:D44)</f>
        <v>48047872</v>
      </c>
      <c r="E45" s="236">
        <f t="shared" si="3"/>
        <v>6.7328170449950653E-2</v>
      </c>
      <c r="F45" s="251">
        <f>E45/$E$45</f>
        <v>1</v>
      </c>
    </row>
    <row r="48" spans="2:6" s="281" customFormat="1" ht="23" x14ac:dyDescent="0.25">
      <c r="B48" s="284" t="s">
        <v>252</v>
      </c>
      <c r="C48" s="285"/>
      <c r="D48" s="286"/>
      <c r="E48" s="285"/>
    </row>
    <row r="50" spans="2:19" s="210" customFormat="1" ht="14" x14ac:dyDescent="0.2">
      <c r="B50" s="252" t="s">
        <v>134</v>
      </c>
      <c r="C50" s="254" t="s">
        <v>278</v>
      </c>
      <c r="D50" s="254" t="s">
        <v>246</v>
      </c>
      <c r="E50" s="255" t="s">
        <v>211</v>
      </c>
      <c r="F50" s="255" t="s">
        <v>164</v>
      </c>
      <c r="G50" s="255" t="s">
        <v>141</v>
      </c>
      <c r="H50" s="255" t="s">
        <v>282</v>
      </c>
      <c r="I50" s="300" t="s">
        <v>253</v>
      </c>
      <c r="J50" s="300" t="s">
        <v>236</v>
      </c>
      <c r="K50" s="300" t="s">
        <v>192</v>
      </c>
      <c r="L50" s="300" t="s">
        <v>283</v>
      </c>
      <c r="M50" s="300" t="s">
        <v>254</v>
      </c>
      <c r="N50" s="301" t="s">
        <v>255</v>
      </c>
      <c r="O50" s="300" t="s">
        <v>256</v>
      </c>
      <c r="P50" s="300" t="s">
        <v>257</v>
      </c>
    </row>
    <row r="51" spans="2:19" s="210" customFormat="1" ht="18" customHeight="1" x14ac:dyDescent="0.2">
      <c r="B51" s="256" t="s">
        <v>172</v>
      </c>
      <c r="C51" s="270">
        <f t="shared" ref="C51:D56" si="4">C7</f>
        <v>32747701.059999999</v>
      </c>
      <c r="D51" s="257">
        <f t="shared" si="4"/>
        <v>31331893</v>
      </c>
      <c r="E51" s="231">
        <v>30256737</v>
      </c>
      <c r="F51" s="231">
        <v>24053984.895999998</v>
      </c>
      <c r="G51" s="296">
        <v>26122051.694618609</v>
      </c>
      <c r="H51" s="261">
        <f>C51/D51-1</f>
        <v>4.5187440797145539E-2</v>
      </c>
      <c r="I51" s="298">
        <f>D51/E51-1</f>
        <v>3.5534433207387917E-2</v>
      </c>
      <c r="J51" s="298">
        <f>E51/F51-1</f>
        <v>0.25786796369991372</v>
      </c>
      <c r="K51" s="298">
        <f>F51/G51-1</f>
        <v>-7.9169386187404767E-2</v>
      </c>
      <c r="L51" s="298">
        <v>0.35</v>
      </c>
      <c r="M51" s="298">
        <f>D51/D$57</f>
        <v>0.36057547591360944</v>
      </c>
      <c r="N51" s="299">
        <f>E51/E$57</f>
        <v>0.38449404156132444</v>
      </c>
      <c r="O51" s="298">
        <f>F51/F$57</f>
        <v>0.39079394071128731</v>
      </c>
      <c r="P51" s="298">
        <f>G51/G$57</f>
        <v>0.41066474587719309</v>
      </c>
    </row>
    <row r="52" spans="2:19" s="210" customFormat="1" ht="14" x14ac:dyDescent="0.2">
      <c r="B52" s="256" t="s">
        <v>86</v>
      </c>
      <c r="C52" s="270">
        <f t="shared" si="4"/>
        <v>19692207</v>
      </c>
      <c r="D52" s="257">
        <f t="shared" si="4"/>
        <v>19306085</v>
      </c>
      <c r="E52" s="231">
        <v>17550986</v>
      </c>
      <c r="F52" s="231">
        <v>13500758.810000001</v>
      </c>
      <c r="G52" s="296">
        <v>14602861.782</v>
      </c>
      <c r="H52" s="261">
        <f t="shared" ref="H52:H57" si="5">C52/D52-1</f>
        <v>2.0000015539142213E-2</v>
      </c>
      <c r="I52" s="298">
        <f t="shared" ref="I52:K57" si="6">D52/E52-1</f>
        <v>0.10000002279074227</v>
      </c>
      <c r="J52" s="298">
        <f t="shared" si="6"/>
        <v>0.29999996644633042</v>
      </c>
      <c r="K52" s="298">
        <f t="shared" si="6"/>
        <v>-7.5471711535234132E-2</v>
      </c>
      <c r="L52" s="298">
        <v>0.21</v>
      </c>
      <c r="M52" s="298">
        <f t="shared" ref="M52:P56" si="7">D52/D$57</f>
        <v>0.22217938721109498</v>
      </c>
      <c r="N52" s="299">
        <f t="shared" si="7"/>
        <v>0.22303295760300337</v>
      </c>
      <c r="O52" s="298">
        <f t="shared" si="7"/>
        <v>0.21934056917238243</v>
      </c>
      <c r="P52" s="298">
        <f t="shared" si="7"/>
        <v>0.2295715739671482</v>
      </c>
    </row>
    <row r="53" spans="2:19" s="210" customFormat="1" ht="14" x14ac:dyDescent="0.2">
      <c r="B53" s="256" t="s">
        <v>98</v>
      </c>
      <c r="C53" s="270">
        <f t="shared" si="4"/>
        <v>18535146.255773414</v>
      </c>
      <c r="D53" s="257">
        <f t="shared" si="4"/>
        <v>16715979</v>
      </c>
      <c r="E53" s="231">
        <v>16027187</v>
      </c>
      <c r="F53" s="231">
        <v>12287378.794</v>
      </c>
      <c r="G53" s="296">
        <v>10629730.093798114</v>
      </c>
      <c r="H53" s="261">
        <f t="shared" si="5"/>
        <v>0.10882804146699487</v>
      </c>
      <c r="I53" s="298">
        <f t="shared" si="6"/>
        <v>4.2976474911037066E-2</v>
      </c>
      <c r="J53" s="298">
        <f t="shared" si="6"/>
        <v>0.30436175759684159</v>
      </c>
      <c r="K53" s="298">
        <f t="shared" si="6"/>
        <v>0.15594457108266901</v>
      </c>
      <c r="L53" s="298">
        <v>0.2</v>
      </c>
      <c r="M53" s="298">
        <f t="shared" si="7"/>
        <v>0.1923717817907428</v>
      </c>
      <c r="N53" s="299">
        <f t="shared" si="7"/>
        <v>0.2036689516284958</v>
      </c>
      <c r="O53" s="298">
        <f t="shared" si="7"/>
        <v>0.19962734659894438</v>
      </c>
      <c r="P53" s="298">
        <f t="shared" si="7"/>
        <v>0.16710997507948575</v>
      </c>
    </row>
    <row r="54" spans="2:19" s="210" customFormat="1" ht="14" x14ac:dyDescent="0.2">
      <c r="B54" s="256" t="s">
        <v>87</v>
      </c>
      <c r="C54" s="270">
        <f t="shared" si="4"/>
        <v>13267413.5</v>
      </c>
      <c r="D54" s="257">
        <f t="shared" si="4"/>
        <v>11706740</v>
      </c>
      <c r="E54" s="231">
        <v>9290618</v>
      </c>
      <c r="F54" s="231">
        <v>8272290.4000000004</v>
      </c>
      <c r="G54" s="296">
        <v>9130513.7880000025</v>
      </c>
      <c r="H54" s="261">
        <f t="shared" si="5"/>
        <v>0.13331409939914951</v>
      </c>
      <c r="I54" s="298">
        <f t="shared" si="6"/>
        <v>0.26006041793990464</v>
      </c>
      <c r="J54" s="298">
        <f t="shared" si="6"/>
        <v>0.12310104587237403</v>
      </c>
      <c r="K54" s="298">
        <f t="shared" si="6"/>
        <v>-9.3995081539435699E-2</v>
      </c>
      <c r="L54" s="298">
        <v>0.14000000000000001</v>
      </c>
      <c r="M54" s="298">
        <f t="shared" si="7"/>
        <v>0.1347241721684958</v>
      </c>
      <c r="N54" s="299">
        <f t="shared" si="7"/>
        <v>0.11806254135805817</v>
      </c>
      <c r="O54" s="298">
        <f t="shared" si="7"/>
        <v>0.13439606693449516</v>
      </c>
      <c r="P54" s="298">
        <f t="shared" si="7"/>
        <v>0.14354079718974286</v>
      </c>
    </row>
    <row r="55" spans="2:19" s="210" customFormat="1" ht="14" x14ac:dyDescent="0.2">
      <c r="B55" s="256" t="s">
        <v>89</v>
      </c>
      <c r="C55" s="270">
        <f t="shared" si="4"/>
        <v>5613923.3624999998</v>
      </c>
      <c r="D55" s="257">
        <f t="shared" si="4"/>
        <v>4568782</v>
      </c>
      <c r="E55" s="231">
        <v>4103694</v>
      </c>
      <c r="F55" s="231">
        <v>2599528.1</v>
      </c>
      <c r="G55" s="296">
        <v>2598781.8089999999</v>
      </c>
      <c r="H55" s="261">
        <f t="shared" si="5"/>
        <v>0.22875710911573366</v>
      </c>
      <c r="I55" s="298">
        <f t="shared" si="6"/>
        <v>0.1133339864034697</v>
      </c>
      <c r="J55" s="298">
        <f t="shared" si="6"/>
        <v>0.5786303675655593</v>
      </c>
      <c r="K55" s="313">
        <f t="shared" si="6"/>
        <v>2.8716954898477809E-4</v>
      </c>
      <c r="L55" s="298">
        <v>0.06</v>
      </c>
      <c r="M55" s="298">
        <f t="shared" si="7"/>
        <v>5.2578717283233808E-2</v>
      </c>
      <c r="N55" s="299">
        <f t="shared" si="7"/>
        <v>5.2148580707528307E-2</v>
      </c>
      <c r="O55" s="298">
        <f t="shared" si="7"/>
        <v>4.2233327849044204E-2</v>
      </c>
      <c r="P55" s="298">
        <f t="shared" si="7"/>
        <v>4.0855445952705016E-2</v>
      </c>
    </row>
    <row r="56" spans="2:19" s="210" customFormat="1" ht="14" x14ac:dyDescent="0.2">
      <c r="B56" s="256" t="s">
        <v>3</v>
      </c>
      <c r="C56" s="270">
        <f t="shared" si="4"/>
        <v>3231599</v>
      </c>
      <c r="D56" s="257">
        <f t="shared" si="4"/>
        <v>3264653</v>
      </c>
      <c r="E56" s="231">
        <v>1463121</v>
      </c>
      <c r="F56" s="231">
        <v>837640</v>
      </c>
      <c r="G56" s="296">
        <v>525250.46200000378</v>
      </c>
      <c r="H56" s="261">
        <f t="shared" si="5"/>
        <v>-1.0124812652370752E-2</v>
      </c>
      <c r="I56" s="298">
        <f t="shared" si="6"/>
        <v>1.231293925792877</v>
      </c>
      <c r="J56" s="298">
        <f>E56/F56-1</f>
        <v>0.74671816054629669</v>
      </c>
      <c r="K56" s="298">
        <f t="shared" si="6"/>
        <v>0.59474395664595137</v>
      </c>
      <c r="L56" s="298">
        <v>0.04</v>
      </c>
      <c r="M56" s="298">
        <f t="shared" si="7"/>
        <v>3.7570465632823166E-2</v>
      </c>
      <c r="N56" s="299">
        <f t="shared" si="7"/>
        <v>1.8592927141589874E-2</v>
      </c>
      <c r="O56" s="298">
        <f t="shared" si="7"/>
        <v>1.3608748733846496E-2</v>
      </c>
      <c r="P56" s="298">
        <f t="shared" si="7"/>
        <v>8.2574619337250008E-3</v>
      </c>
    </row>
    <row r="57" spans="2:19" s="210" customFormat="1" ht="14" x14ac:dyDescent="0.2">
      <c r="B57" s="252" t="s">
        <v>90</v>
      </c>
      <c r="C57" s="355">
        <f>SUM(C51:C56)</f>
        <v>93087990.17827341</v>
      </c>
      <c r="D57" s="262">
        <f>SUM(D51:D56)</f>
        <v>86894132</v>
      </c>
      <c r="E57" s="297">
        <f>SUM(E51:E56)</f>
        <v>78692343</v>
      </c>
      <c r="F57" s="297">
        <f>SUM(F51:F56)</f>
        <v>61551581</v>
      </c>
      <c r="G57" s="297">
        <f>SUM(G51:G56)</f>
        <v>63609189.629416734</v>
      </c>
      <c r="H57" s="266">
        <f t="shared" si="5"/>
        <v>7.1280511534120627E-2</v>
      </c>
      <c r="I57" s="302">
        <f t="shared" si="6"/>
        <v>0.10422601090934602</v>
      </c>
      <c r="J57" s="302">
        <f t="shared" si="6"/>
        <v>0.27847801342422063</v>
      </c>
      <c r="K57" s="302">
        <f t="shared" si="6"/>
        <v>-3.234766299341707E-2</v>
      </c>
      <c r="L57" s="302">
        <f t="shared" ref="L57" si="8">C57/$C$57</f>
        <v>1</v>
      </c>
      <c r="M57" s="302">
        <f>SUM(M51:M56)</f>
        <v>1</v>
      </c>
      <c r="N57" s="303">
        <f>F15</f>
        <v>1</v>
      </c>
      <c r="O57" s="302">
        <f>SUM(O51:O56)</f>
        <v>1</v>
      </c>
      <c r="P57" s="302">
        <f>SUM(P51:P56)</f>
        <v>1</v>
      </c>
    </row>
    <row r="58" spans="2:19" ht="20" x14ac:dyDescent="0.2">
      <c r="B58" s="198"/>
      <c r="C58" s="199"/>
      <c r="D58" s="200"/>
      <c r="E58" s="200"/>
      <c r="F58" s="201"/>
      <c r="G58" s="201"/>
      <c r="H58" s="202"/>
      <c r="I58" s="203"/>
      <c r="J58" s="203"/>
      <c r="K58" s="204"/>
      <c r="L58" s="205"/>
      <c r="M58" s="206"/>
      <c r="N58" s="206"/>
      <c r="O58" s="206"/>
      <c r="P58" s="206"/>
    </row>
    <row r="59" spans="2:19" s="210" customFormat="1" ht="14" x14ac:dyDescent="0.2">
      <c r="B59" s="252" t="s">
        <v>130</v>
      </c>
      <c r="C59" s="254" t="s">
        <v>278</v>
      </c>
      <c r="D59" s="254" t="s">
        <v>246</v>
      </c>
      <c r="E59" s="255" t="s">
        <v>211</v>
      </c>
      <c r="F59" s="255" t="s">
        <v>164</v>
      </c>
      <c r="G59" s="255" t="s">
        <v>141</v>
      </c>
      <c r="H59" s="255" t="s">
        <v>282</v>
      </c>
      <c r="I59" s="300" t="s">
        <v>253</v>
      </c>
      <c r="J59" s="300" t="s">
        <v>236</v>
      </c>
      <c r="K59" s="300" t="s">
        <v>192</v>
      </c>
      <c r="L59" s="300" t="s">
        <v>283</v>
      </c>
      <c r="M59" s="300" t="s">
        <v>254</v>
      </c>
      <c r="N59" s="301" t="s">
        <v>255</v>
      </c>
      <c r="O59" s="300" t="s">
        <v>256</v>
      </c>
      <c r="P59" s="300" t="s">
        <v>257</v>
      </c>
      <c r="Q59" s="268"/>
      <c r="R59" s="268"/>
      <c r="S59" s="268"/>
    </row>
    <row r="60" spans="2:19" s="210" customFormat="1" ht="14" x14ac:dyDescent="0.2">
      <c r="B60" s="256" t="s">
        <v>93</v>
      </c>
      <c r="C60" s="332">
        <f>C23</f>
        <v>42883388</v>
      </c>
      <c r="D60" s="257">
        <f>D23</f>
        <v>40794384</v>
      </c>
      <c r="E60" s="258">
        <v>37426843</v>
      </c>
      <c r="F60" s="258">
        <v>32310142</v>
      </c>
      <c r="G60" s="259">
        <v>36986897.20525708</v>
      </c>
      <c r="H60" s="260">
        <f>C60/D60-1</f>
        <v>5.1208127079452881E-2</v>
      </c>
      <c r="I60" s="298">
        <f>D60/E60-1</f>
        <v>8.9976624531222127E-2</v>
      </c>
      <c r="J60" s="298">
        <f>E60/F60-1</f>
        <v>0.15836207095592458</v>
      </c>
      <c r="K60" s="298">
        <f>F60/G60-1</f>
        <v>-0.12644356673942247</v>
      </c>
      <c r="L60" s="298">
        <f>C60/C62</f>
        <v>0.46067584013791685</v>
      </c>
      <c r="M60" s="298">
        <f>D60/D62</f>
        <v>0.46947225389166669</v>
      </c>
      <c r="N60" s="299">
        <f>E60/E62</f>
        <v>0.47560971719955014</v>
      </c>
      <c r="O60" s="299">
        <f>F60/F62</f>
        <v>0.5249279004801195</v>
      </c>
      <c r="P60" s="298">
        <f>G60/G62</f>
        <v>0.5814709705494171</v>
      </c>
      <c r="Q60" s="268"/>
      <c r="R60" s="268"/>
      <c r="S60" s="268"/>
    </row>
    <row r="61" spans="2:19" s="210" customFormat="1" ht="14" x14ac:dyDescent="0.2">
      <c r="B61" s="256" t="s">
        <v>94</v>
      </c>
      <c r="C61" s="332">
        <f>C24</f>
        <v>50204602</v>
      </c>
      <c r="D61" s="257">
        <f>D24</f>
        <v>46099748</v>
      </c>
      <c r="E61" s="258">
        <v>41265500</v>
      </c>
      <c r="F61" s="258">
        <v>29241438.646499999</v>
      </c>
      <c r="G61" s="259">
        <v>26622292.382159647</v>
      </c>
      <c r="H61" s="260">
        <f t="shared" ref="H61:H62" si="9">C61/D61-1</f>
        <v>8.9042872859088185E-2</v>
      </c>
      <c r="I61" s="298">
        <f t="shared" ref="I61:K62" si="10">D61/E61-1</f>
        <v>0.11714987095757956</v>
      </c>
      <c r="J61" s="298">
        <f t="shared" si="10"/>
        <v>0.41119937698206233</v>
      </c>
      <c r="K61" s="298">
        <f t="shared" si="10"/>
        <v>9.838169556335874E-2</v>
      </c>
      <c r="L61" s="298">
        <f>C61/C62</f>
        <v>0.53932415986208315</v>
      </c>
      <c r="M61" s="298">
        <f>D61/D62</f>
        <v>0.53052774610833331</v>
      </c>
      <c r="N61" s="299">
        <f>E61/E62</f>
        <v>0.52439028280044986</v>
      </c>
      <c r="O61" s="299">
        <f>F61/F62</f>
        <v>0.4750720995198805</v>
      </c>
      <c r="P61" s="298">
        <f>G61/G62</f>
        <v>0.4185290294505829</v>
      </c>
      <c r="Q61" s="268"/>
      <c r="R61" s="268"/>
      <c r="S61" s="268"/>
    </row>
    <row r="62" spans="2:19" s="210" customFormat="1" ht="14" x14ac:dyDescent="0.2">
      <c r="B62" s="252" t="s">
        <v>90</v>
      </c>
      <c r="C62" s="356">
        <f>SUM(C60:C61)</f>
        <v>93087990</v>
      </c>
      <c r="D62" s="262">
        <f>SUM(D60:D61)</f>
        <v>86894132</v>
      </c>
      <c r="E62" s="263">
        <f>SUM(E60:E61)</f>
        <v>78692343</v>
      </c>
      <c r="F62" s="263">
        <f>SUM(F60:F61)</f>
        <v>61551580.646499999</v>
      </c>
      <c r="G62" s="264">
        <f>SUM(G60:G61)</f>
        <v>63609189.587416723</v>
      </c>
      <c r="H62" s="267">
        <f t="shared" si="9"/>
        <v>7.1280509482504417E-2</v>
      </c>
      <c r="I62" s="302">
        <f t="shared" si="10"/>
        <v>0.10422601090934602</v>
      </c>
      <c r="J62" s="302">
        <f t="shared" si="10"/>
        <v>0.27847802076671235</v>
      </c>
      <c r="K62" s="302">
        <f t="shared" si="10"/>
        <v>-3.2347667911866718E-2</v>
      </c>
      <c r="L62" s="302">
        <f>SUM(L60:L61)</f>
        <v>1</v>
      </c>
      <c r="M62" s="302">
        <f>SUM(M60:M61)</f>
        <v>1</v>
      </c>
      <c r="N62" s="303">
        <f>SUM(N60:N61)</f>
        <v>1</v>
      </c>
      <c r="O62" s="303">
        <f>SUM(O60:O61)</f>
        <v>1</v>
      </c>
      <c r="P62" s="302">
        <f>SUM(P60:P61)</f>
        <v>1</v>
      </c>
      <c r="Q62" s="268"/>
      <c r="R62" s="268"/>
      <c r="S62" s="268"/>
    </row>
    <row r="63" spans="2:19" ht="20" x14ac:dyDescent="0.2">
      <c r="B63" s="198"/>
      <c r="C63" s="199"/>
      <c r="D63" s="200"/>
      <c r="E63" s="200"/>
      <c r="F63" s="201"/>
      <c r="G63" s="201"/>
      <c r="H63" s="202"/>
      <c r="I63" s="203"/>
      <c r="J63" s="203"/>
      <c r="K63" s="204"/>
      <c r="L63" s="205"/>
      <c r="M63" s="206"/>
      <c r="N63" s="206"/>
      <c r="O63" s="206"/>
      <c r="P63" s="206"/>
    </row>
    <row r="65" spans="2:16" s="210" customFormat="1" ht="14" x14ac:dyDescent="0.2">
      <c r="B65" s="252" t="s">
        <v>259</v>
      </c>
      <c r="C65" s="254" t="s">
        <v>278</v>
      </c>
      <c r="D65" s="254" t="s">
        <v>246</v>
      </c>
      <c r="E65" s="254" t="s">
        <v>211</v>
      </c>
      <c r="F65" s="254" t="s">
        <v>164</v>
      </c>
      <c r="G65" s="254" t="s">
        <v>141</v>
      </c>
      <c r="H65" s="254" t="s">
        <v>282</v>
      </c>
      <c r="I65" s="300" t="s">
        <v>253</v>
      </c>
      <c r="J65" s="300" t="s">
        <v>236</v>
      </c>
      <c r="K65" s="300" t="s">
        <v>192</v>
      </c>
      <c r="L65" s="300" t="s">
        <v>283</v>
      </c>
      <c r="M65" s="300" t="s">
        <v>254</v>
      </c>
      <c r="N65" s="301" t="s">
        <v>255</v>
      </c>
      <c r="O65" s="300" t="s">
        <v>256</v>
      </c>
      <c r="P65" s="300" t="s">
        <v>257</v>
      </c>
    </row>
    <row r="66" spans="2:16" s="210" customFormat="1" ht="14" x14ac:dyDescent="0.2">
      <c r="B66" s="256" t="s">
        <v>218</v>
      </c>
      <c r="C66" s="269">
        <f>C31</f>
        <v>10928918.315773413</v>
      </c>
      <c r="D66" s="269">
        <f>D31</f>
        <v>8895012</v>
      </c>
      <c r="E66" s="269">
        <v>10406201</v>
      </c>
      <c r="F66" s="230">
        <v>8882048.4599999972</v>
      </c>
      <c r="G66" s="304">
        <v>9893204.7456346117</v>
      </c>
      <c r="H66" s="357">
        <f>C66/D66-1</f>
        <v>0.22865695018437449</v>
      </c>
      <c r="I66" s="298">
        <f t="shared" ref="I66:K68" si="11">D66/E66-1</f>
        <v>-0.14522004716226411</v>
      </c>
      <c r="J66" s="298">
        <f t="shared" si="11"/>
        <v>0.17159921462531669</v>
      </c>
      <c r="K66" s="298">
        <f t="shared" si="11"/>
        <v>-0.10220715244782419</v>
      </c>
      <c r="L66" s="298">
        <f>C66/C68</f>
        <v>0.21311059911472449</v>
      </c>
      <c r="M66" s="298">
        <f t="shared" ref="M66:P67" si="12">D66/D$68</f>
        <v>0.18512811555941541</v>
      </c>
      <c r="N66" s="298">
        <f t="shared" si="12"/>
        <v>0.22483402660500437</v>
      </c>
      <c r="O66" s="298">
        <f t="shared" si="12"/>
        <v>0.24440603098347843</v>
      </c>
      <c r="P66" s="298">
        <f t="shared" si="12"/>
        <v>0.26918979881276694</v>
      </c>
    </row>
    <row r="67" spans="2:16" s="210" customFormat="1" ht="14" x14ac:dyDescent="0.2">
      <c r="B67" s="256" t="s">
        <v>95</v>
      </c>
      <c r="C67" s="269">
        <f>C32</f>
        <v>40353929</v>
      </c>
      <c r="D67" s="269">
        <f>D32</f>
        <v>39152860</v>
      </c>
      <c r="E67" s="269">
        <v>35877723</v>
      </c>
      <c r="F67" s="270">
        <v>27459315.23</v>
      </c>
      <c r="G67" s="304">
        <v>26858577.042782117</v>
      </c>
      <c r="H67" s="357">
        <f t="shared" ref="H67:H68" si="13">C67/D67-1</f>
        <v>3.0676405248556637E-2</v>
      </c>
      <c r="I67" s="298">
        <f t="shared" si="11"/>
        <v>9.1286088584830116E-2</v>
      </c>
      <c r="J67" s="298">
        <f t="shared" si="11"/>
        <v>0.30657748379692573</v>
      </c>
      <c r="K67" s="298">
        <f t="shared" si="11"/>
        <v>2.2366716831684341E-2</v>
      </c>
      <c r="L67" s="298">
        <f>C67/C68</f>
        <v>0.78688940088527548</v>
      </c>
      <c r="M67" s="298">
        <f t="shared" si="12"/>
        <v>0.81487188444058456</v>
      </c>
      <c r="N67" s="298">
        <f t="shared" si="12"/>
        <v>0.7751659733949956</v>
      </c>
      <c r="O67" s="298">
        <f t="shared" si="12"/>
        <v>0.75559396901652154</v>
      </c>
      <c r="P67" s="298">
        <f t="shared" si="12"/>
        <v>0.73081020118723306</v>
      </c>
    </row>
    <row r="68" spans="2:16" s="210" customFormat="1" ht="14" x14ac:dyDescent="0.2">
      <c r="B68" s="252" t="s">
        <v>90</v>
      </c>
      <c r="C68" s="327">
        <f>SUM(C66:C67)</f>
        <v>51282847.315773413</v>
      </c>
      <c r="D68" s="262">
        <f>SUM(D66:D67)</f>
        <v>48047872</v>
      </c>
      <c r="E68" s="263">
        <f>SUM(E66:E67)</f>
        <v>46283924</v>
      </c>
      <c r="F68" s="263">
        <f>SUM(F66:F67)</f>
        <v>36341363.689999998</v>
      </c>
      <c r="G68" s="264">
        <f>SUM(G66:G67)</f>
        <v>36751781.788416728</v>
      </c>
      <c r="H68" s="267">
        <f t="shared" si="13"/>
        <v>6.7328170449950653E-2</v>
      </c>
      <c r="I68" s="302">
        <f t="shared" si="11"/>
        <v>3.811146176802116E-2</v>
      </c>
      <c r="J68" s="302">
        <f t="shared" si="11"/>
        <v>0.27358798075967306</v>
      </c>
      <c r="K68" s="302">
        <f t="shared" si="11"/>
        <v>-1.1167297976994561E-2</v>
      </c>
      <c r="L68" s="302">
        <f>SUM(L66:L67)</f>
        <v>1</v>
      </c>
      <c r="M68" s="302">
        <f>SUM(M66:M67)</f>
        <v>1</v>
      </c>
      <c r="N68" s="303">
        <f>SUM(N66:N67)</f>
        <v>1</v>
      </c>
      <c r="O68" s="303">
        <f>SUM(O66:O67)</f>
        <v>1</v>
      </c>
      <c r="P68" s="302">
        <f>SUM(P66:P67)</f>
        <v>1</v>
      </c>
    </row>
    <row r="69" spans="2:16" x14ac:dyDescent="0.2">
      <c r="B69" s="271" t="s">
        <v>258</v>
      </c>
    </row>
    <row r="70" spans="2:16" x14ac:dyDescent="0.2">
      <c r="B70" s="271"/>
    </row>
    <row r="71" spans="2:16" x14ac:dyDescent="0.2">
      <c r="B71" s="252" t="s">
        <v>260</v>
      </c>
      <c r="C71" s="254" t="s">
        <v>284</v>
      </c>
      <c r="D71" s="254" t="s">
        <v>246</v>
      </c>
      <c r="E71" s="254" t="s">
        <v>211</v>
      </c>
      <c r="F71" s="254" t="s">
        <v>164</v>
      </c>
      <c r="G71" s="254" t="s">
        <v>141</v>
      </c>
      <c r="H71" s="254" t="s">
        <v>282</v>
      </c>
      <c r="I71" s="300" t="s">
        <v>253</v>
      </c>
      <c r="J71" s="300" t="s">
        <v>236</v>
      </c>
      <c r="K71" s="300" t="s">
        <v>192</v>
      </c>
      <c r="L71" s="300" t="s">
        <v>283</v>
      </c>
      <c r="M71" s="300" t="s">
        <v>254</v>
      </c>
      <c r="N71" s="301" t="s">
        <v>255</v>
      </c>
      <c r="O71" s="300" t="s">
        <v>256</v>
      </c>
      <c r="P71" s="300" t="s">
        <v>257</v>
      </c>
    </row>
    <row r="72" spans="2:16" x14ac:dyDescent="0.2">
      <c r="B72" s="256" t="s">
        <v>217</v>
      </c>
      <c r="C72" s="270">
        <f>C43</f>
        <v>32747701.059999999</v>
      </c>
      <c r="D72" s="269">
        <f>D43</f>
        <v>31331893</v>
      </c>
      <c r="E72" s="269">
        <v>30256737</v>
      </c>
      <c r="F72" s="230">
        <v>24053984.895999998</v>
      </c>
      <c r="G72" s="311">
        <v>26122051.694618609</v>
      </c>
      <c r="H72" s="357">
        <f>C72/D72-1</f>
        <v>4.5187440797145539E-2</v>
      </c>
      <c r="I72" s="298">
        <f t="shared" ref="I72:K74" si="14">D72/E72-1</f>
        <v>3.5534433207387917E-2</v>
      </c>
      <c r="J72" s="298">
        <f t="shared" si="14"/>
        <v>0.25786796369991372</v>
      </c>
      <c r="K72" s="298">
        <f t="shared" si="14"/>
        <v>-7.9169386187404767E-2</v>
      </c>
      <c r="L72" s="298">
        <f>C72/C74</f>
        <v>0.63857025836253767</v>
      </c>
      <c r="M72" s="298">
        <f t="shared" ref="M72:P73" si="15">D72/D$68</f>
        <v>0.6520974123474188</v>
      </c>
      <c r="N72" s="298">
        <f t="shared" si="15"/>
        <v>0.65372022043766209</v>
      </c>
      <c r="O72" s="298">
        <f t="shared" si="15"/>
        <v>0.66188999128337334</v>
      </c>
      <c r="P72" s="298">
        <f t="shared" si="15"/>
        <v>0.71076966676080033</v>
      </c>
    </row>
    <row r="73" spans="2:16" x14ac:dyDescent="0.2">
      <c r="B73" s="256" t="s">
        <v>98</v>
      </c>
      <c r="C73" s="270">
        <f>C44</f>
        <v>18535146.255773414</v>
      </c>
      <c r="D73" s="269">
        <f>D44</f>
        <v>16715979</v>
      </c>
      <c r="E73" s="269">
        <v>16027187</v>
      </c>
      <c r="F73" s="230">
        <v>12287378.794</v>
      </c>
      <c r="G73" s="311">
        <v>10629730.093798114</v>
      </c>
      <c r="H73" s="357">
        <f t="shared" ref="H73:H74" si="16">C73/D73-1</f>
        <v>0.10882804146699487</v>
      </c>
      <c r="I73" s="298">
        <f t="shared" si="14"/>
        <v>4.2976474911037066E-2</v>
      </c>
      <c r="J73" s="298">
        <f t="shared" si="14"/>
        <v>0.30436175759684159</v>
      </c>
      <c r="K73" s="298">
        <f t="shared" si="14"/>
        <v>0.15594457108266901</v>
      </c>
      <c r="L73" s="298">
        <f>C73/C74</f>
        <v>0.36142974163746233</v>
      </c>
      <c r="M73" s="298">
        <f t="shared" si="15"/>
        <v>0.34790258765258114</v>
      </c>
      <c r="N73" s="298">
        <f t="shared" si="15"/>
        <v>0.34627977956233791</v>
      </c>
      <c r="O73" s="298">
        <f t="shared" si="15"/>
        <v>0.33811000871662666</v>
      </c>
      <c r="P73" s="298">
        <f t="shared" si="15"/>
        <v>0.2892303332391995</v>
      </c>
    </row>
    <row r="74" spans="2:16" x14ac:dyDescent="0.2">
      <c r="B74" s="252" t="s">
        <v>90</v>
      </c>
      <c r="C74" s="355">
        <f>SUM(C72:C73)</f>
        <v>51282847.315773413</v>
      </c>
      <c r="D74" s="262">
        <f>SUM(D72:D73)</f>
        <v>48047872</v>
      </c>
      <c r="E74" s="263">
        <f>SUM(E72:E73)</f>
        <v>46283924</v>
      </c>
      <c r="F74" s="263">
        <f>SUM(F72:F73)</f>
        <v>36341363.689999998</v>
      </c>
      <c r="G74" s="264">
        <f>SUM(G72:G73)</f>
        <v>36751781.788416721</v>
      </c>
      <c r="H74" s="267">
        <f t="shared" si="16"/>
        <v>6.7328170449950653E-2</v>
      </c>
      <c r="I74" s="302">
        <f t="shared" si="14"/>
        <v>3.811146176802116E-2</v>
      </c>
      <c r="J74" s="302">
        <f t="shared" si="14"/>
        <v>0.27358798075967306</v>
      </c>
      <c r="K74" s="302">
        <f t="shared" si="14"/>
        <v>-1.1167297976994339E-2</v>
      </c>
      <c r="L74" s="302">
        <f>SUM(L72:L73)</f>
        <v>1</v>
      </c>
      <c r="M74" s="302">
        <f>SUM(M72:M73)</f>
        <v>1</v>
      </c>
      <c r="N74" s="303">
        <f>SUM(N72:N73)</f>
        <v>1</v>
      </c>
      <c r="O74" s="303">
        <f>SUM(O72:O73)</f>
        <v>1</v>
      </c>
      <c r="P74" s="302">
        <f>SUM(P72:P73)</f>
        <v>0.99999999999999978</v>
      </c>
    </row>
    <row r="75" spans="2:16" x14ac:dyDescent="0.2">
      <c r="B75" s="305"/>
      <c r="C75" s="306"/>
      <c r="D75" s="307"/>
      <c r="E75" s="307"/>
      <c r="F75" s="308"/>
      <c r="G75" s="309"/>
      <c r="H75" s="309"/>
      <c r="I75" s="309"/>
      <c r="J75" s="309"/>
      <c r="K75" s="310"/>
      <c r="L75" s="310"/>
      <c r="M75" s="309"/>
    </row>
    <row r="76" spans="2:16" ht="19" x14ac:dyDescent="0.25">
      <c r="B76" s="358" t="s">
        <v>244</v>
      </c>
    </row>
    <row r="77" spans="2:16" x14ac:dyDescent="0.2">
      <c r="D77" s="312"/>
    </row>
    <row r="78" spans="2:16" x14ac:dyDescent="0.2">
      <c r="B78" s="289"/>
    </row>
  </sheetData>
  <mergeCells count="2">
    <mergeCell ref="B17:F19"/>
    <mergeCell ref="B35:F38"/>
  </mergeCells>
  <hyperlinks>
    <hyperlink ref="B76" r:id="rId1" xr:uid="{997A3DC0-1EB2-A543-80DC-FE1D6218929C}"/>
  </hyperlinks>
  <pageMargins left="0.75000000000000011" right="0.75000000000000011" top="1" bottom="1" header="0.5" footer="0.5"/>
  <pageSetup orientation="landscape" horizontalDpi="4294967292" verticalDpi="4294967292"/>
  <ignoredErrors>
    <ignoredError sqref="D15" formulaRange="1"/>
    <ignoredError sqref="E25 E33" formula="1"/>
  </ignoredErrors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FC635-0851-154D-9E8B-E8F4588CE98D}">
  <dimension ref="B2:S179"/>
  <sheetViews>
    <sheetView showGridLines="0" topLeftCell="A52" zoomScale="133" workbookViewId="0">
      <selection activeCell="E89" sqref="E89:E97"/>
    </sheetView>
  </sheetViews>
  <sheetFormatPr baseColWidth="10" defaultRowHeight="16" x14ac:dyDescent="0.2"/>
  <cols>
    <col min="1" max="1" width="10.83203125" style="194"/>
    <col min="2" max="2" width="39.5" style="194" customWidth="1"/>
    <col min="3" max="9" width="16.83203125" style="194" customWidth="1"/>
    <col min="10" max="10" width="19.1640625" style="194" customWidth="1"/>
    <col min="11" max="11" width="16.83203125" style="194" customWidth="1"/>
    <col min="12" max="12" width="20" style="194" customWidth="1"/>
    <col min="13" max="16" width="16.83203125" style="194" customWidth="1"/>
    <col min="17" max="18" width="15.33203125" style="194" customWidth="1"/>
    <col min="19" max="19" width="15.6640625" style="194" customWidth="1"/>
    <col min="20" max="16384" width="10.83203125" style="194"/>
  </cols>
  <sheetData>
    <row r="2" spans="2:8" s="197" customFormat="1" ht="33" customHeight="1" x14ac:dyDescent="0.35">
      <c r="B2" s="279" t="s">
        <v>264</v>
      </c>
    </row>
    <row r="4" spans="2:8" s="281" customFormat="1" ht="23" x14ac:dyDescent="0.25">
      <c r="B4" s="280" t="s">
        <v>265</v>
      </c>
    </row>
    <row r="5" spans="2:8" ht="25" x14ac:dyDescent="0.25">
      <c r="B5" s="195"/>
    </row>
    <row r="6" spans="2:8" s="210" customFormat="1" ht="15" x14ac:dyDescent="0.2">
      <c r="B6" s="211" t="s">
        <v>229</v>
      </c>
      <c r="C6" s="212" t="s">
        <v>246</v>
      </c>
      <c r="D6" s="212" t="s">
        <v>266</v>
      </c>
      <c r="E6" s="212" t="s">
        <v>90</v>
      </c>
      <c r="F6" s="213" t="s">
        <v>247</v>
      </c>
    </row>
    <row r="7" spans="2:8" s="210" customFormat="1" ht="14" x14ac:dyDescent="0.15">
      <c r="B7" s="214" t="s">
        <v>172</v>
      </c>
      <c r="C7" s="290">
        <v>31331893</v>
      </c>
      <c r="D7" s="241">
        <v>36877832</v>
      </c>
      <c r="E7" s="241">
        <f>C7+D7</f>
        <v>68209725</v>
      </c>
      <c r="F7" s="217">
        <f>E7/$E$15</f>
        <v>0.36082364611040091</v>
      </c>
    </row>
    <row r="8" spans="2:8" s="210" customFormat="1" ht="14" x14ac:dyDescent="0.15">
      <c r="B8" s="218" t="s">
        <v>86</v>
      </c>
      <c r="C8" s="291">
        <v>19306085</v>
      </c>
      <c r="D8" s="321">
        <v>21731254</v>
      </c>
      <c r="E8" s="323">
        <f t="shared" ref="E8:E14" si="0">C8+D8</f>
        <v>41037339</v>
      </c>
      <c r="F8" s="222">
        <f t="shared" ref="F8:F15" si="1">E8/$E$15</f>
        <v>0.2170840343462542</v>
      </c>
    </row>
    <row r="9" spans="2:8" s="210" customFormat="1" ht="14" x14ac:dyDescent="0.15">
      <c r="B9" s="214" t="s">
        <v>98</v>
      </c>
      <c r="C9" s="290">
        <v>16715979</v>
      </c>
      <c r="D9" s="241">
        <v>22677857</v>
      </c>
      <c r="E9" s="241">
        <f t="shared" si="0"/>
        <v>39393836</v>
      </c>
      <c r="F9" s="217">
        <f t="shared" si="1"/>
        <v>0.20839004320564511</v>
      </c>
    </row>
    <row r="10" spans="2:8" s="210" customFormat="1" ht="14" x14ac:dyDescent="0.15">
      <c r="B10" s="223" t="s">
        <v>87</v>
      </c>
      <c r="C10" s="292">
        <v>11706740</v>
      </c>
      <c r="D10" s="321">
        <v>11255131</v>
      </c>
      <c r="E10" s="321">
        <f t="shared" si="0"/>
        <v>22961871</v>
      </c>
      <c r="F10" s="222">
        <f t="shared" si="1"/>
        <v>0.12146634538897022</v>
      </c>
      <c r="H10" s="224"/>
    </row>
    <row r="11" spans="2:8" s="210" customFormat="1" ht="14" x14ac:dyDescent="0.15">
      <c r="B11" s="214" t="s">
        <v>89</v>
      </c>
      <c r="C11" s="290">
        <v>4568782</v>
      </c>
      <c r="D11" s="241">
        <v>5589469</v>
      </c>
      <c r="E11" s="241">
        <f t="shared" si="0"/>
        <v>10158251</v>
      </c>
      <c r="F11" s="217">
        <f t="shared" si="1"/>
        <v>5.3736284143128067E-2</v>
      </c>
    </row>
    <row r="12" spans="2:8" s="210" customFormat="1" ht="14" x14ac:dyDescent="0.15">
      <c r="B12" s="225" t="s">
        <v>142</v>
      </c>
      <c r="C12" s="314">
        <v>3264653</v>
      </c>
      <c r="D12" s="243">
        <v>4013280</v>
      </c>
      <c r="E12" s="243">
        <f t="shared" si="0"/>
        <v>7277933</v>
      </c>
      <c r="F12" s="228">
        <f t="shared" si="1"/>
        <v>3.8499646805601521E-2</v>
      </c>
    </row>
    <row r="13" spans="2:8" s="210" customFormat="1" ht="14" x14ac:dyDescent="0.15">
      <c r="B13" s="229" t="s">
        <v>262</v>
      </c>
      <c r="C13" s="315">
        <v>1900128</v>
      </c>
      <c r="D13" s="322">
        <v>2350000</v>
      </c>
      <c r="E13" s="322">
        <f t="shared" si="0"/>
        <v>4250128</v>
      </c>
      <c r="F13" s="260">
        <f t="shared" si="1"/>
        <v>2.2482815777308967E-2</v>
      </c>
    </row>
    <row r="14" spans="2:8" s="210" customFormat="1" ht="14" x14ac:dyDescent="0.15">
      <c r="B14" s="229" t="s">
        <v>200</v>
      </c>
      <c r="C14" s="293">
        <v>744481</v>
      </c>
      <c r="D14" s="270">
        <v>944274.3</v>
      </c>
      <c r="E14" s="270">
        <f t="shared" si="0"/>
        <v>1688755.3</v>
      </c>
      <c r="F14" s="232">
        <f t="shared" si="1"/>
        <v>8.9333719602925233E-3</v>
      </c>
    </row>
    <row r="15" spans="2:8" s="210" customFormat="1" ht="14" x14ac:dyDescent="0.15">
      <c r="B15" s="233" t="s">
        <v>90</v>
      </c>
      <c r="C15" s="294">
        <f>SUM(C7:C12)</f>
        <v>86894132</v>
      </c>
      <c r="D15" s="234">
        <f>SUM(D7:D12)</f>
        <v>102144823</v>
      </c>
      <c r="E15" s="245">
        <f>SUM(E7:E12)</f>
        <v>189038955</v>
      </c>
      <c r="F15" s="236">
        <f t="shared" si="1"/>
        <v>1</v>
      </c>
    </row>
    <row r="17" spans="2:6" x14ac:dyDescent="0.2">
      <c r="B17" s="377" t="s">
        <v>261</v>
      </c>
      <c r="C17" s="377"/>
      <c r="D17" s="377"/>
      <c r="E17" s="377"/>
      <c r="F17" s="377"/>
    </row>
    <row r="18" spans="2:6" x14ac:dyDescent="0.2">
      <c r="B18" s="377"/>
      <c r="C18" s="377"/>
      <c r="D18" s="377"/>
      <c r="E18" s="377"/>
      <c r="F18" s="377"/>
    </row>
    <row r="19" spans="2:6" x14ac:dyDescent="0.2">
      <c r="B19" s="377"/>
      <c r="C19" s="377"/>
      <c r="D19" s="377"/>
      <c r="E19" s="377"/>
      <c r="F19" s="377"/>
    </row>
    <row r="20" spans="2:6" s="281" customFormat="1" ht="23" x14ac:dyDescent="0.25">
      <c r="B20" s="282" t="s">
        <v>267</v>
      </c>
    </row>
    <row r="21" spans="2:6" x14ac:dyDescent="0.2">
      <c r="B21" s="196"/>
    </row>
    <row r="22" spans="2:6" s="210" customFormat="1" ht="15" x14ac:dyDescent="0.2">
      <c r="B22" s="211" t="s">
        <v>130</v>
      </c>
      <c r="C22" s="212" t="s">
        <v>246</v>
      </c>
      <c r="D22" s="212" t="s">
        <v>266</v>
      </c>
      <c r="E22" s="212" t="s">
        <v>90</v>
      </c>
      <c r="F22" s="213" t="s">
        <v>230</v>
      </c>
    </row>
    <row r="23" spans="2:6" s="210" customFormat="1" ht="14" x14ac:dyDescent="0.2">
      <c r="B23" s="214" t="s">
        <v>93</v>
      </c>
      <c r="C23" s="318">
        <v>40794384</v>
      </c>
      <c r="D23" s="241">
        <v>45894453.833245188</v>
      </c>
      <c r="E23" s="215">
        <f>SUM(C23:D23)</f>
        <v>86688837.833245188</v>
      </c>
      <c r="F23" s="217">
        <f>E23/$E$25</f>
        <v>0.45857658193575723</v>
      </c>
    </row>
    <row r="24" spans="2:6" s="210" customFormat="1" ht="14" x14ac:dyDescent="0.2">
      <c r="B24" s="225" t="s">
        <v>94</v>
      </c>
      <c r="C24" s="319">
        <v>46099748</v>
      </c>
      <c r="D24" s="243">
        <v>56250369.159422897</v>
      </c>
      <c r="E24" s="226">
        <f t="shared" ref="E24:E25" si="2">SUM(C24:D24)</f>
        <v>102350117.1594229</v>
      </c>
      <c r="F24" s="222">
        <f t="shared" ref="F24:F25" si="3">E24/$E$25</f>
        <v>0.54142341806424277</v>
      </c>
    </row>
    <row r="25" spans="2:6" s="210" customFormat="1" ht="14" x14ac:dyDescent="0.2">
      <c r="B25" s="233" t="s">
        <v>90</v>
      </c>
      <c r="C25" s="245">
        <f>SUM(C23:C24)</f>
        <v>86894132</v>
      </c>
      <c r="D25" s="234">
        <f>SUM(D23:D24)</f>
        <v>102144822.99266809</v>
      </c>
      <c r="E25" s="234">
        <f t="shared" si="2"/>
        <v>189038954.99266809</v>
      </c>
      <c r="F25" s="236">
        <f t="shared" si="3"/>
        <v>1</v>
      </c>
    </row>
    <row r="26" spans="2:6" x14ac:dyDescent="0.2">
      <c r="B26" s="196"/>
    </row>
    <row r="27" spans="2:6" x14ac:dyDescent="0.2">
      <c r="B27" s="196"/>
    </row>
    <row r="28" spans="2:6" s="281" customFormat="1" ht="23" x14ac:dyDescent="0.25">
      <c r="B28" s="282" t="s">
        <v>268</v>
      </c>
      <c r="D28" s="283"/>
    </row>
    <row r="29" spans="2:6" x14ac:dyDescent="0.2">
      <c r="B29" s="196"/>
    </row>
    <row r="30" spans="2:6" s="210" customFormat="1" ht="15" x14ac:dyDescent="0.2">
      <c r="B30" s="211" t="s">
        <v>234</v>
      </c>
      <c r="C30" s="212" t="s">
        <v>246</v>
      </c>
      <c r="D30" s="212" t="s">
        <v>266</v>
      </c>
      <c r="E30" s="212" t="s">
        <v>90</v>
      </c>
      <c r="F30" s="213" t="s">
        <v>230</v>
      </c>
    </row>
    <row r="31" spans="2:6" s="210" customFormat="1" ht="14" x14ac:dyDescent="0.2">
      <c r="B31" s="214" t="s">
        <v>218</v>
      </c>
      <c r="C31" s="241">
        <f>(C7+C9)-C32</f>
        <v>8895012</v>
      </c>
      <c r="D31" s="241">
        <f>(D7+D9)-D32</f>
        <v>12298683.526428089</v>
      </c>
      <c r="E31" s="241">
        <f>SUM(C31:D31)</f>
        <v>21193695.526428089</v>
      </c>
      <c r="F31" s="242">
        <f>E31/$E$33</f>
        <v>0.19696091216189479</v>
      </c>
    </row>
    <row r="32" spans="2:6" s="210" customFormat="1" ht="14" x14ac:dyDescent="0.2">
      <c r="B32" s="225" t="s">
        <v>95</v>
      </c>
      <c r="C32" s="243">
        <v>39152860</v>
      </c>
      <c r="D32" s="243">
        <v>47257005.473571911</v>
      </c>
      <c r="E32" s="243">
        <f t="shared" ref="E32:E33" si="4">SUM(C32:D32)</f>
        <v>86409865.473571911</v>
      </c>
      <c r="F32" s="244">
        <f t="shared" ref="F32:F33" si="5">E32/$E$33</f>
        <v>0.80303908783810518</v>
      </c>
    </row>
    <row r="33" spans="2:6" s="210" customFormat="1" ht="14" x14ac:dyDescent="0.2">
      <c r="B33" s="233" t="s">
        <v>127</v>
      </c>
      <c r="C33" s="245">
        <f>SUM(C31:C32)</f>
        <v>48047872</v>
      </c>
      <c r="D33" s="245">
        <f>SUM(D31:D32)</f>
        <v>59555689</v>
      </c>
      <c r="E33" s="245">
        <f t="shared" si="4"/>
        <v>107603561</v>
      </c>
      <c r="F33" s="246">
        <f t="shared" si="5"/>
        <v>1</v>
      </c>
    </row>
    <row r="34" spans="2:6" x14ac:dyDescent="0.2">
      <c r="B34" s="196"/>
    </row>
    <row r="35" spans="2:6" x14ac:dyDescent="0.2">
      <c r="B35" s="377" t="s">
        <v>250</v>
      </c>
      <c r="C35" s="377"/>
      <c r="D35" s="377"/>
      <c r="E35" s="377"/>
      <c r="F35" s="377"/>
    </row>
    <row r="36" spans="2:6" x14ac:dyDescent="0.2">
      <c r="B36" s="377"/>
      <c r="C36" s="377"/>
      <c r="D36" s="377"/>
      <c r="E36" s="377"/>
      <c r="F36" s="377"/>
    </row>
    <row r="37" spans="2:6" x14ac:dyDescent="0.2">
      <c r="B37" s="377"/>
      <c r="C37" s="377"/>
      <c r="D37" s="377"/>
      <c r="E37" s="377"/>
      <c r="F37" s="377"/>
    </row>
    <row r="38" spans="2:6" ht="26" customHeight="1" x14ac:dyDescent="0.2">
      <c r="B38" s="377"/>
      <c r="C38" s="377"/>
      <c r="D38" s="377"/>
      <c r="E38" s="377"/>
      <c r="F38" s="377"/>
    </row>
    <row r="40" spans="2:6" s="281" customFormat="1" ht="23" x14ac:dyDescent="0.25">
      <c r="B40" s="282" t="s">
        <v>269</v>
      </c>
      <c r="D40" s="283"/>
    </row>
    <row r="42" spans="2:6" s="210" customFormat="1" ht="15" x14ac:dyDescent="0.2">
      <c r="B42" s="211" t="s">
        <v>0</v>
      </c>
      <c r="C42" s="212" t="s">
        <v>246</v>
      </c>
      <c r="D42" s="212" t="s">
        <v>227</v>
      </c>
      <c r="E42" s="212" t="s">
        <v>90</v>
      </c>
      <c r="F42" s="213" t="s">
        <v>230</v>
      </c>
    </row>
    <row r="43" spans="2:6" s="210" customFormat="1" ht="14" x14ac:dyDescent="0.2">
      <c r="B43" s="214" t="s">
        <v>217</v>
      </c>
      <c r="C43" s="241">
        <f>C7</f>
        <v>31331893</v>
      </c>
      <c r="D43" s="247">
        <f>D7</f>
        <v>36877832</v>
      </c>
      <c r="E43" s="241">
        <f>SUM(C43:D43)</f>
        <v>68209725</v>
      </c>
      <c r="F43" s="242">
        <f>E43/$E$33</f>
        <v>0.63389839858552632</v>
      </c>
    </row>
    <row r="44" spans="2:6" s="210" customFormat="1" ht="14" x14ac:dyDescent="0.2">
      <c r="B44" s="225" t="s">
        <v>98</v>
      </c>
      <c r="C44" s="243">
        <f>C9</f>
        <v>16715979</v>
      </c>
      <c r="D44" s="249">
        <f>D9</f>
        <v>22677857</v>
      </c>
      <c r="E44" s="243">
        <f t="shared" ref="E44:E45" si="6">SUM(C44:D44)</f>
        <v>39393836</v>
      </c>
      <c r="F44" s="244">
        <f t="shared" ref="F44:F45" si="7">E44/$E$33</f>
        <v>0.36610160141447362</v>
      </c>
    </row>
    <row r="45" spans="2:6" s="210" customFormat="1" ht="14" x14ac:dyDescent="0.2">
      <c r="B45" s="233" t="s">
        <v>127</v>
      </c>
      <c r="C45" s="245">
        <f>SUM(C43:C44)</f>
        <v>48047872</v>
      </c>
      <c r="D45" s="245">
        <f>SUM(D43:D44)</f>
        <v>59555689</v>
      </c>
      <c r="E45" s="245">
        <f t="shared" si="6"/>
        <v>107603561</v>
      </c>
      <c r="F45" s="246">
        <f t="shared" si="7"/>
        <v>1</v>
      </c>
    </row>
    <row r="48" spans="2:6" s="281" customFormat="1" ht="23" x14ac:dyDescent="0.25">
      <c r="B48" s="284" t="s">
        <v>270</v>
      </c>
      <c r="C48" s="285"/>
      <c r="D48" s="286"/>
      <c r="E48" s="285"/>
    </row>
    <row r="50" spans="2:19" s="210" customFormat="1" ht="14" x14ac:dyDescent="0.2">
      <c r="B50" s="252" t="s">
        <v>134</v>
      </c>
      <c r="C50" s="252">
        <v>2022</v>
      </c>
      <c r="D50" s="254">
        <v>2021</v>
      </c>
      <c r="E50" s="255">
        <v>2020</v>
      </c>
      <c r="F50" s="255">
        <v>2019</v>
      </c>
      <c r="G50" s="255">
        <v>2018</v>
      </c>
      <c r="H50" s="300">
        <v>2017</v>
      </c>
      <c r="I50" s="300" t="s">
        <v>253</v>
      </c>
      <c r="J50" s="300" t="s">
        <v>236</v>
      </c>
      <c r="K50" s="300" t="s">
        <v>192</v>
      </c>
      <c r="L50" s="300" t="s">
        <v>151</v>
      </c>
      <c r="M50" s="301" t="s">
        <v>155</v>
      </c>
      <c r="N50" s="301" t="s">
        <v>272</v>
      </c>
      <c r="O50" s="300" t="s">
        <v>237</v>
      </c>
      <c r="P50" s="300" t="s">
        <v>193</v>
      </c>
      <c r="Q50" s="300" t="s">
        <v>152</v>
      </c>
      <c r="R50" s="300" t="s">
        <v>133</v>
      </c>
      <c r="S50" s="300" t="s">
        <v>132</v>
      </c>
    </row>
    <row r="51" spans="2:19" s="210" customFormat="1" ht="18" customHeight="1" x14ac:dyDescent="0.2">
      <c r="B51" s="256" t="s">
        <v>172</v>
      </c>
      <c r="C51" s="269">
        <f t="shared" ref="C51:C56" si="8">E7</f>
        <v>68209725</v>
      </c>
      <c r="D51" s="257">
        <v>69962777</v>
      </c>
      <c r="E51" s="258">
        <v>55211440.0437392</v>
      </c>
      <c r="F51" s="258">
        <v>55741283</v>
      </c>
      <c r="G51" s="258">
        <v>54536270.3022644</v>
      </c>
      <c r="H51" s="324">
        <v>53440907.902698338</v>
      </c>
      <c r="I51" s="298">
        <f>C51/D51-1</f>
        <v>-2.5056924198420538E-2</v>
      </c>
      <c r="J51" s="298">
        <v>0.26717899305967396</v>
      </c>
      <c r="K51" s="298">
        <v>-9.5053957810909973E-3</v>
      </c>
      <c r="L51" s="298">
        <v>2.2095619870168726E-2</v>
      </c>
      <c r="M51" s="299">
        <v>2.0496702667559985E-2</v>
      </c>
      <c r="N51" s="299">
        <f>C51/$C$59</f>
        <v>0.36082364611040091</v>
      </c>
      <c r="O51" s="298">
        <v>0.37936396289078439</v>
      </c>
      <c r="P51" s="298">
        <v>0.39418876640361156</v>
      </c>
      <c r="Q51" s="326">
        <v>0.4073639877008432</v>
      </c>
      <c r="R51" s="326">
        <v>0.42534798497419579</v>
      </c>
      <c r="S51" s="326">
        <v>0.45377397019714444</v>
      </c>
    </row>
    <row r="52" spans="2:19" s="210" customFormat="1" ht="14" x14ac:dyDescent="0.2">
      <c r="B52" s="256" t="s">
        <v>86</v>
      </c>
      <c r="C52" s="269">
        <f t="shared" si="8"/>
        <v>41037339</v>
      </c>
      <c r="D52" s="257">
        <v>40187709</v>
      </c>
      <c r="E52" s="258">
        <v>30268701.685451999</v>
      </c>
      <c r="F52" s="258">
        <v>30128735</v>
      </c>
      <c r="G52" s="258">
        <v>29023726.363768801</v>
      </c>
      <c r="H52" s="324">
        <v>26786328.863212992</v>
      </c>
      <c r="I52" s="298">
        <f t="shared" ref="I52:I59" si="9">C52/D52-1</f>
        <v>2.1141538573398178E-2</v>
      </c>
      <c r="J52" s="298">
        <v>0.32769847275330477</v>
      </c>
      <c r="K52" s="298">
        <v>4.6456210475480653E-3</v>
      </c>
      <c r="L52" s="298">
        <v>3.8072596963655725E-2</v>
      </c>
      <c r="M52" s="299">
        <v>8.352759021145828E-2</v>
      </c>
      <c r="N52" s="299">
        <f t="shared" ref="N52:N57" si="10">C52/$C$59</f>
        <v>0.2170840343462542</v>
      </c>
      <c r="O52" s="298">
        <v>0.21791257007625131</v>
      </c>
      <c r="P52" s="298">
        <v>0.21610706347407152</v>
      </c>
      <c r="Q52" s="326">
        <v>0.22018441222427487</v>
      </c>
      <c r="R52" s="326">
        <v>0.22636647971797436</v>
      </c>
      <c r="S52" s="326">
        <v>0.22744633787654633</v>
      </c>
    </row>
    <row r="53" spans="2:19" s="210" customFormat="1" ht="14" x14ac:dyDescent="0.2">
      <c r="B53" s="256" t="s">
        <v>98</v>
      </c>
      <c r="C53" s="269">
        <f t="shared" si="8"/>
        <v>39393836</v>
      </c>
      <c r="D53" s="257">
        <v>39759061</v>
      </c>
      <c r="E53" s="258">
        <v>28887354</v>
      </c>
      <c r="F53" s="258">
        <v>25175706</v>
      </c>
      <c r="G53" s="258">
        <v>22225423.894006908</v>
      </c>
      <c r="H53" s="324">
        <v>19625070.356187958</v>
      </c>
      <c r="I53" s="298">
        <f t="shared" si="9"/>
        <v>-9.1859563785975373E-3</v>
      </c>
      <c r="J53" s="298">
        <v>0.37634831490623899</v>
      </c>
      <c r="K53" s="298">
        <v>0.14742974834548828</v>
      </c>
      <c r="L53" s="298">
        <v>0.13274356970931089</v>
      </c>
      <c r="M53" s="299">
        <v>0.13250161607696032</v>
      </c>
      <c r="N53" s="299">
        <f t="shared" si="10"/>
        <v>0.20839004320564511</v>
      </c>
      <c r="O53" s="298">
        <v>0.21558828263458488</v>
      </c>
      <c r="P53" s="298">
        <v>0.20624476428985467</v>
      </c>
      <c r="Q53" s="326">
        <v>0.1839870816992864</v>
      </c>
      <c r="R53" s="326">
        <v>0.17334407388179351</v>
      </c>
      <c r="S53" s="326">
        <v>0.16663912422932561</v>
      </c>
    </row>
    <row r="54" spans="2:19" s="210" customFormat="1" ht="14" x14ac:dyDescent="0.2">
      <c r="B54" s="256" t="s">
        <v>87</v>
      </c>
      <c r="C54" s="269">
        <f t="shared" si="8"/>
        <v>22961871</v>
      </c>
      <c r="D54" s="257">
        <v>20526521</v>
      </c>
      <c r="E54" s="258">
        <v>16495648</v>
      </c>
      <c r="F54" s="258">
        <v>18078714</v>
      </c>
      <c r="G54" s="258">
        <v>16074434.714909999</v>
      </c>
      <c r="H54" s="324">
        <v>13187803.891762685</v>
      </c>
      <c r="I54" s="298">
        <f t="shared" si="9"/>
        <v>0.11864407027376922</v>
      </c>
      <c r="J54" s="298">
        <v>0.24435978507785805</v>
      </c>
      <c r="K54" s="298">
        <v>-8.7565188541618655E-2</v>
      </c>
      <c r="L54" s="298">
        <v>0.12468738842995908</v>
      </c>
      <c r="M54" s="299">
        <v>0.2188863928246878</v>
      </c>
      <c r="N54" s="299">
        <f t="shared" si="10"/>
        <v>0.12146634538897022</v>
      </c>
      <c r="O54" s="298">
        <v>0.11130236226788005</v>
      </c>
      <c r="P54" s="298">
        <v>0.11777267774571573</v>
      </c>
      <c r="Q54" s="326">
        <v>0.13212141219539317</v>
      </c>
      <c r="R54" s="326">
        <v>0.12537029719288195</v>
      </c>
      <c r="S54" s="326">
        <v>0.11197942484514466</v>
      </c>
    </row>
    <row r="55" spans="2:19" s="210" customFormat="1" ht="14" x14ac:dyDescent="0.2">
      <c r="B55" s="256" t="s">
        <v>89</v>
      </c>
      <c r="C55" s="269">
        <f t="shared" si="8"/>
        <v>10158251</v>
      </c>
      <c r="D55" s="257">
        <v>10283778</v>
      </c>
      <c r="E55" s="258">
        <v>6963053</v>
      </c>
      <c r="F55" s="258">
        <v>6202853</v>
      </c>
      <c r="G55" s="258">
        <v>4163961.3995507145</v>
      </c>
      <c r="H55" s="324">
        <v>3017230.4679257954</v>
      </c>
      <c r="I55" s="298">
        <f t="shared" si="9"/>
        <v>-1.2206311727071539E-2</v>
      </c>
      <c r="J55" s="298">
        <v>0.47690646617223797</v>
      </c>
      <c r="K55" s="298">
        <v>0.12255650746519375</v>
      </c>
      <c r="L55" s="298">
        <v>0.48965189751021199</v>
      </c>
      <c r="M55" s="299">
        <v>0.38006076891210872</v>
      </c>
      <c r="N55" s="299">
        <f t="shared" si="10"/>
        <v>5.3736284143128067E-2</v>
      </c>
      <c r="O55" s="298">
        <v>5.5762434581021064E-2</v>
      </c>
      <c r="P55" s="298">
        <v>4.9713560637044338E-2</v>
      </c>
      <c r="Q55" s="326">
        <v>4.533119435378153E-2</v>
      </c>
      <c r="R55" s="326">
        <v>3.2476232441140909E-2</v>
      </c>
      <c r="S55" s="326">
        <v>2.5619711606010072E-2</v>
      </c>
    </row>
    <row r="56" spans="2:19" s="210" customFormat="1" ht="14" x14ac:dyDescent="0.2">
      <c r="B56" s="256" t="s">
        <v>3</v>
      </c>
      <c r="C56" s="269">
        <f t="shared" si="8"/>
        <v>7277933</v>
      </c>
      <c r="D56" s="257">
        <v>3701406</v>
      </c>
      <c r="E56" s="258">
        <v>2237257</v>
      </c>
      <c r="F56" s="258">
        <v>1506805</v>
      </c>
      <c r="G56" s="258">
        <v>2191837.9635294997</v>
      </c>
      <c r="H56" s="324">
        <v>1712542.6732699997</v>
      </c>
      <c r="I56" s="298">
        <f t="shared" si="9"/>
        <v>0.96626173945792493</v>
      </c>
      <c r="J56" s="298">
        <v>0.65443934246266755</v>
      </c>
      <c r="K56" s="298">
        <v>0.48476876569960936</v>
      </c>
      <c r="L56" s="298">
        <v>-0.3125381414720988</v>
      </c>
      <c r="M56" s="299">
        <v>0.27987348738254436</v>
      </c>
      <c r="N56" s="299">
        <f t="shared" si="10"/>
        <v>3.8499646805601521E-2</v>
      </c>
      <c r="O56" s="298">
        <v>2.0070387549478298E-2</v>
      </c>
      <c r="P56" s="298">
        <v>1.5973167449702293E-2</v>
      </c>
      <c r="Q56" s="326">
        <v>1.1011911826420806E-2</v>
      </c>
      <c r="R56" s="326">
        <v>1.7094932528572783E-2</v>
      </c>
      <c r="S56" s="326">
        <v>1.4541431245828839E-2</v>
      </c>
    </row>
    <row r="57" spans="2:19" s="210" customFormat="1" ht="14" x14ac:dyDescent="0.2">
      <c r="B57" s="328" t="s">
        <v>262</v>
      </c>
      <c r="C57" s="329">
        <v>4250128</v>
      </c>
      <c r="D57" s="232" t="s">
        <v>271</v>
      </c>
      <c r="E57" s="258"/>
      <c r="F57" s="258"/>
      <c r="G57" s="258"/>
      <c r="H57" s="324"/>
      <c r="I57" s="298" t="s">
        <v>271</v>
      </c>
      <c r="J57" s="298"/>
      <c r="K57" s="298"/>
      <c r="L57" s="298"/>
      <c r="M57" s="299"/>
      <c r="N57" s="299">
        <f t="shared" si="10"/>
        <v>2.2482815777308967E-2</v>
      </c>
      <c r="O57" s="298"/>
      <c r="P57" s="326"/>
      <c r="Q57" s="326"/>
      <c r="R57" s="326"/>
    </row>
    <row r="58" spans="2:19" s="210" customFormat="1" ht="14" x14ac:dyDescent="0.2">
      <c r="B58" s="328" t="s">
        <v>200</v>
      </c>
      <c r="C58" s="329">
        <v>1688755.3</v>
      </c>
      <c r="D58" s="330">
        <v>1153066</v>
      </c>
      <c r="E58" s="258"/>
      <c r="F58" s="258"/>
      <c r="G58" s="258"/>
      <c r="H58" s="324"/>
      <c r="I58" s="298">
        <f t="shared" si="9"/>
        <v>0.46457817679126778</v>
      </c>
      <c r="J58" s="298"/>
      <c r="K58" s="298"/>
      <c r="L58" s="298"/>
      <c r="M58" s="299"/>
      <c r="N58" s="299">
        <f>C58/$C$59</f>
        <v>8.9333719602925233E-3</v>
      </c>
      <c r="O58" s="298"/>
      <c r="P58" s="326"/>
      <c r="Q58" s="326"/>
      <c r="R58" s="326"/>
    </row>
    <row r="59" spans="2:19" s="210" customFormat="1" ht="14" x14ac:dyDescent="0.2">
      <c r="B59" s="252" t="s">
        <v>90</v>
      </c>
      <c r="C59" s="327">
        <f>SUM(C51:C56)</f>
        <v>189038955</v>
      </c>
      <c r="D59" s="262">
        <v>184421252</v>
      </c>
      <c r="E59" s="263">
        <v>140063453.72919118</v>
      </c>
      <c r="F59" s="263">
        <v>136834096</v>
      </c>
      <c r="G59" s="263">
        <v>128215654.54359189</v>
      </c>
      <c r="H59" s="325">
        <v>117769884.15505777</v>
      </c>
      <c r="I59" s="302">
        <f t="shared" si="9"/>
        <v>2.5038887600654647E-2</v>
      </c>
      <c r="J59" s="302">
        <v>0.31669787578259623</v>
      </c>
      <c r="K59" s="302">
        <v>2.3600533957495395E-2</v>
      </c>
      <c r="L59" s="302">
        <v>6.721832436988362E-2</v>
      </c>
      <c r="M59" s="303">
        <v>8.8696447852330662E-2</v>
      </c>
      <c r="N59" s="302">
        <v>1</v>
      </c>
      <c r="O59" s="302">
        <v>1</v>
      </c>
      <c r="P59" s="302">
        <v>1</v>
      </c>
      <c r="Q59" s="302">
        <v>1.0000000007365595</v>
      </c>
      <c r="R59" s="302">
        <v>1.0000000007365595</v>
      </c>
    </row>
    <row r="60" spans="2:19" ht="20" x14ac:dyDescent="0.2">
      <c r="B60" s="198"/>
      <c r="C60" s="199"/>
      <c r="D60" s="200"/>
      <c r="E60" s="200"/>
      <c r="F60" s="201"/>
      <c r="G60" s="201"/>
      <c r="H60" s="202"/>
      <c r="I60" s="203"/>
      <c r="J60" s="203"/>
      <c r="K60" s="204"/>
      <c r="L60" s="205"/>
      <c r="M60" s="206"/>
      <c r="N60" s="206"/>
      <c r="O60" s="206"/>
      <c r="P60" s="206"/>
    </row>
    <row r="61" spans="2:19" s="210" customFormat="1" ht="14" x14ac:dyDescent="0.2">
      <c r="B61" s="252" t="s">
        <v>130</v>
      </c>
      <c r="C61" s="252">
        <v>2022</v>
      </c>
      <c r="D61" s="254">
        <v>2021</v>
      </c>
      <c r="E61" s="255">
        <v>2020</v>
      </c>
      <c r="F61" s="255">
        <v>2019</v>
      </c>
      <c r="G61" s="255">
        <v>2018</v>
      </c>
      <c r="H61" s="300">
        <v>2017</v>
      </c>
      <c r="I61" s="300" t="s">
        <v>253</v>
      </c>
      <c r="J61" s="300" t="s">
        <v>236</v>
      </c>
      <c r="K61" s="300" t="s">
        <v>192</v>
      </c>
      <c r="L61" s="300" t="s">
        <v>151</v>
      </c>
      <c r="M61" s="301" t="s">
        <v>155</v>
      </c>
      <c r="N61" s="301" t="s">
        <v>273</v>
      </c>
      <c r="O61" s="300" t="s">
        <v>237</v>
      </c>
      <c r="P61" s="300" t="s">
        <v>193</v>
      </c>
      <c r="Q61" s="305" t="s">
        <v>152</v>
      </c>
      <c r="R61" s="305" t="s">
        <v>133</v>
      </c>
      <c r="S61" s="305" t="s">
        <v>132</v>
      </c>
    </row>
    <row r="62" spans="2:19" s="210" customFormat="1" ht="14" x14ac:dyDescent="0.2">
      <c r="B62" s="256" t="s">
        <v>93</v>
      </c>
      <c r="C62" s="257">
        <f>E23</f>
        <v>86688837.833245188</v>
      </c>
      <c r="D62" s="257">
        <v>85280496</v>
      </c>
      <c r="E62" s="258">
        <v>69898949</v>
      </c>
      <c r="F62" s="258">
        <v>75465193</v>
      </c>
      <c r="G62" s="259">
        <v>78184329.529063523</v>
      </c>
      <c r="H62" s="324">
        <v>74748944.992371812</v>
      </c>
      <c r="I62" s="298">
        <f>C62/D62-1</f>
        <v>1.6514231263912826E-2</v>
      </c>
      <c r="J62" s="298">
        <v>0.22005405260099109</v>
      </c>
      <c r="K62" s="298">
        <v>-7.3759090498847546E-2</v>
      </c>
      <c r="L62" s="298">
        <v>-3.4778536126638171E-2</v>
      </c>
      <c r="M62" s="299">
        <v>4.5958970217469863E-2</v>
      </c>
      <c r="N62" s="299">
        <f>C62/$C$64</f>
        <v>0.45857658193575723</v>
      </c>
      <c r="O62" s="299">
        <v>0.46242228092020543</v>
      </c>
      <c r="P62" s="298">
        <v>0.4990520153815427</v>
      </c>
      <c r="Q62" s="268">
        <v>0.55150868976398981</v>
      </c>
      <c r="R62" s="268">
        <v>0.60978770126833204</v>
      </c>
      <c r="S62" s="268">
        <v>0.63470339269399478</v>
      </c>
    </row>
    <row r="63" spans="2:19" s="210" customFormat="1" ht="14" x14ac:dyDescent="0.2">
      <c r="B63" s="256" t="s">
        <v>94</v>
      </c>
      <c r="C63" s="257">
        <f>E24</f>
        <v>102350117.1594229</v>
      </c>
      <c r="D63" s="257">
        <v>99140756</v>
      </c>
      <c r="E63" s="258">
        <v>70164505</v>
      </c>
      <c r="F63" s="258">
        <v>61368903</v>
      </c>
      <c r="G63" s="259">
        <v>50031324.961048007</v>
      </c>
      <c r="H63" s="324">
        <v>43020939.10278067</v>
      </c>
      <c r="I63" s="298">
        <f>C63/D63-1</f>
        <v>3.2371764034388795E-2</v>
      </c>
      <c r="J63" s="298">
        <v>0.41297591994698735</v>
      </c>
      <c r="K63" s="298">
        <v>0.14332343532358727</v>
      </c>
      <c r="L63" s="298">
        <v>0.22660959004741299</v>
      </c>
      <c r="M63" s="299">
        <v>0.16295287839995609</v>
      </c>
      <c r="N63" s="299">
        <f t="shared" ref="N63:N64" si="11">C63/$C$64</f>
        <v>0.54142341806424277</v>
      </c>
      <c r="O63" s="299">
        <v>0.53757771907979457</v>
      </c>
      <c r="P63" s="298">
        <v>0.50094798461845724</v>
      </c>
      <c r="Q63" s="268">
        <v>0.44849131023601019</v>
      </c>
      <c r="R63" s="268">
        <v>0.39021229475486441</v>
      </c>
      <c r="S63" s="268">
        <v>0.36529660730600527</v>
      </c>
    </row>
    <row r="64" spans="2:19" s="210" customFormat="1" ht="14" x14ac:dyDescent="0.2">
      <c r="B64" s="252" t="s">
        <v>90</v>
      </c>
      <c r="C64" s="262">
        <f>SUM(C62:C63)</f>
        <v>189038954.99266809</v>
      </c>
      <c r="D64" s="262">
        <v>184421252</v>
      </c>
      <c r="E64" s="263">
        <v>140063454</v>
      </c>
      <c r="F64" s="263">
        <v>136834096</v>
      </c>
      <c r="G64" s="264">
        <v>128215655</v>
      </c>
      <c r="H64" s="325">
        <v>117769884.09515248</v>
      </c>
      <c r="I64" s="302">
        <f>C64/D64-1</f>
        <v>2.5038887560898226E-2</v>
      </c>
      <c r="J64" s="302">
        <v>0.31669787323679732</v>
      </c>
      <c r="K64" s="302">
        <v>2.3600535936598721E-2</v>
      </c>
      <c r="L64" s="302">
        <v>6.7218320570916257E-2</v>
      </c>
      <c r="M64" s="303">
        <v>8.8696452281534333E-2</v>
      </c>
      <c r="N64" s="303">
        <f t="shared" si="11"/>
        <v>1</v>
      </c>
      <c r="O64" s="303">
        <v>1</v>
      </c>
      <c r="P64" s="302">
        <v>0.99999999602319645</v>
      </c>
      <c r="Q64" s="268">
        <v>0.99999999602319645</v>
      </c>
      <c r="R64" s="268">
        <v>1</v>
      </c>
      <c r="S64" s="268">
        <v>1</v>
      </c>
    </row>
    <row r="65" spans="2:16" ht="20" x14ac:dyDescent="0.2">
      <c r="B65" s="198"/>
      <c r="C65" s="199"/>
      <c r="D65" s="200"/>
      <c r="E65" s="200"/>
      <c r="F65" s="201"/>
      <c r="G65" s="201"/>
      <c r="H65" s="202"/>
      <c r="I65" s="203"/>
      <c r="J65" s="203"/>
      <c r="K65" s="204"/>
      <c r="L65" s="205"/>
      <c r="M65" s="206"/>
      <c r="N65" s="206"/>
      <c r="O65" s="206"/>
      <c r="P65" s="206"/>
    </row>
    <row r="67" spans="2:16" s="210" customFormat="1" ht="14" x14ac:dyDescent="0.2">
      <c r="B67" s="252" t="s">
        <v>259</v>
      </c>
      <c r="C67" s="254">
        <v>2022</v>
      </c>
      <c r="D67" s="254">
        <v>2021</v>
      </c>
      <c r="E67" s="254">
        <v>2020</v>
      </c>
      <c r="F67" s="300" t="s">
        <v>253</v>
      </c>
      <c r="G67" s="300" t="s">
        <v>236</v>
      </c>
      <c r="H67" s="300" t="s">
        <v>273</v>
      </c>
      <c r="I67" s="301" t="s">
        <v>237</v>
      </c>
      <c r="J67" s="300" t="s">
        <v>193</v>
      </c>
    </row>
    <row r="68" spans="2:16" s="210" customFormat="1" ht="14" x14ac:dyDescent="0.2">
      <c r="B68" s="256" t="s">
        <v>218</v>
      </c>
      <c r="C68" s="269">
        <f>C70-C69</f>
        <v>21193695.526428089</v>
      </c>
      <c r="D68" s="269">
        <f>D70-D69</f>
        <v>25388912</v>
      </c>
      <c r="E68" s="230">
        <f>E70-E69</f>
        <v>20111926.0437392</v>
      </c>
      <c r="F68" s="298">
        <f t="shared" ref="F68:G70" si="12">C68/D68-1</f>
        <v>-0.16523813519744024</v>
      </c>
      <c r="G68" s="298">
        <f t="shared" si="12"/>
        <v>0.26238093481372537</v>
      </c>
      <c r="H68" s="298">
        <f t="shared" ref="H68:J69" si="13">C68/C$70</f>
        <v>0.19696091216189479</v>
      </c>
      <c r="I68" s="298">
        <f t="shared" si="13"/>
        <v>0.23139342598325777</v>
      </c>
      <c r="J68" s="298">
        <f t="shared" si="13"/>
        <v>0.23914642620534043</v>
      </c>
    </row>
    <row r="69" spans="2:16" s="210" customFormat="1" ht="14" x14ac:dyDescent="0.2">
      <c r="B69" s="256" t="s">
        <v>95</v>
      </c>
      <c r="C69" s="269">
        <f>E32</f>
        <v>86409865.473571911</v>
      </c>
      <c r="D69" s="269">
        <v>84332926</v>
      </c>
      <c r="E69" s="270">
        <v>63986868</v>
      </c>
      <c r="F69" s="298">
        <f t="shared" si="12"/>
        <v>2.4627859746878755E-2</v>
      </c>
      <c r="G69" s="298">
        <f t="shared" si="12"/>
        <v>0.31797240021186846</v>
      </c>
      <c r="H69" s="298">
        <f t="shared" si="13"/>
        <v>0.80303908783810518</v>
      </c>
      <c r="I69" s="298">
        <f t="shared" si="13"/>
        <v>0.76860657401674226</v>
      </c>
      <c r="J69" s="298">
        <f t="shared" si="13"/>
        <v>0.76085357379465957</v>
      </c>
    </row>
    <row r="70" spans="2:16" s="210" customFormat="1" ht="14" x14ac:dyDescent="0.2">
      <c r="B70" s="252" t="s">
        <v>90</v>
      </c>
      <c r="C70" s="327">
        <f>E7+E9</f>
        <v>107603561</v>
      </c>
      <c r="D70" s="263">
        <f>Výdavky_2021!E7+Výdavky_2021!E9</f>
        <v>109721838</v>
      </c>
      <c r="E70" s="263">
        <f>Výdavky_2020!E8+Výdavky_2020!E10</f>
        <v>84098794.0437392</v>
      </c>
      <c r="F70" s="302">
        <f t="shared" si="12"/>
        <v>-1.9305883301007021E-2</v>
      </c>
      <c r="G70" s="302">
        <f t="shared" si="12"/>
        <v>0.30467789993438466</v>
      </c>
      <c r="H70" s="302">
        <f>SUM(H68:H69)</f>
        <v>1</v>
      </c>
      <c r="I70" s="303">
        <f>SUM(I68:I69)</f>
        <v>1</v>
      </c>
      <c r="J70" s="303">
        <f>SUM(J68:J69)</f>
        <v>1</v>
      </c>
    </row>
    <row r="71" spans="2:16" x14ac:dyDescent="0.2">
      <c r="B71" s="271" t="s">
        <v>242</v>
      </c>
    </row>
    <row r="72" spans="2:16" x14ac:dyDescent="0.2">
      <c r="B72" s="271"/>
    </row>
    <row r="73" spans="2:16" x14ac:dyDescent="0.2">
      <c r="B73" s="252" t="s">
        <v>260</v>
      </c>
      <c r="C73" s="254">
        <v>2022</v>
      </c>
      <c r="D73" s="254">
        <v>2021</v>
      </c>
      <c r="E73" s="254">
        <v>2020</v>
      </c>
      <c r="F73" s="300" t="s">
        <v>253</v>
      </c>
      <c r="G73" s="300" t="s">
        <v>236</v>
      </c>
      <c r="H73" s="300" t="s">
        <v>273</v>
      </c>
      <c r="I73" s="301" t="s">
        <v>237</v>
      </c>
      <c r="J73" s="300" t="s">
        <v>193</v>
      </c>
    </row>
    <row r="74" spans="2:16" x14ac:dyDescent="0.2">
      <c r="B74" s="256" t="s">
        <v>217</v>
      </c>
      <c r="C74" s="269">
        <f>E7</f>
        <v>68209725</v>
      </c>
      <c r="D74" s="269">
        <v>69962777</v>
      </c>
      <c r="E74" s="332">
        <v>55211440.0437392</v>
      </c>
      <c r="F74" s="298">
        <f t="shared" ref="F74:G76" si="14">C74/D74-1</f>
        <v>-2.5056924198420538E-2</v>
      </c>
      <c r="G74" s="298">
        <f t="shared" si="14"/>
        <v>0.26717899305967396</v>
      </c>
      <c r="H74" s="298">
        <f>C74/$C$76</f>
        <v>0.63389839858552632</v>
      </c>
      <c r="I74" s="298">
        <f>D74/$D$76</f>
        <v>0.63763766881119877</v>
      </c>
      <c r="J74" s="298">
        <f>E74/$E$76</f>
        <v>0.65650691750733203</v>
      </c>
    </row>
    <row r="75" spans="2:16" x14ac:dyDescent="0.2">
      <c r="B75" s="256" t="s">
        <v>98</v>
      </c>
      <c r="C75" s="269">
        <f>E9</f>
        <v>39393836</v>
      </c>
      <c r="D75" s="269">
        <v>39759061</v>
      </c>
      <c r="E75" s="332">
        <v>28887354</v>
      </c>
      <c r="F75" s="298">
        <f t="shared" si="14"/>
        <v>-9.1859563785975373E-3</v>
      </c>
      <c r="G75" s="298">
        <f t="shared" si="14"/>
        <v>0.37634831490623899</v>
      </c>
      <c r="H75" s="298">
        <f t="shared" ref="H75:H76" si="15">C75/$C$76</f>
        <v>0.36610160141447362</v>
      </c>
      <c r="I75" s="298">
        <f t="shared" ref="I75:I76" si="16">D75/$D$76</f>
        <v>0.36236233118880129</v>
      </c>
      <c r="J75" s="298">
        <f t="shared" ref="J75:J76" si="17">E75/$E$76</f>
        <v>0.34349308249266791</v>
      </c>
    </row>
    <row r="76" spans="2:16" x14ac:dyDescent="0.2">
      <c r="B76" s="252" t="s">
        <v>90</v>
      </c>
      <c r="C76" s="327">
        <f>SUM(C74:C75)</f>
        <v>107603561</v>
      </c>
      <c r="D76" s="297">
        <v>109721838</v>
      </c>
      <c r="E76" s="263">
        <v>84098794.0437392</v>
      </c>
      <c r="F76" s="302">
        <f t="shared" si="14"/>
        <v>-1.9305883301007021E-2</v>
      </c>
      <c r="G76" s="302">
        <f t="shared" si="14"/>
        <v>0.30467789993438466</v>
      </c>
      <c r="H76" s="302">
        <f t="shared" si="15"/>
        <v>1</v>
      </c>
      <c r="I76" s="303">
        <f t="shared" si="16"/>
        <v>1</v>
      </c>
      <c r="J76" s="303">
        <f t="shared" si="17"/>
        <v>1</v>
      </c>
    </row>
    <row r="77" spans="2:16" x14ac:dyDescent="0.2">
      <c r="B77" s="305"/>
      <c r="C77" s="306"/>
      <c r="D77" s="307"/>
      <c r="E77" s="307"/>
      <c r="F77" s="308"/>
      <c r="G77" s="309"/>
      <c r="H77" s="309"/>
      <c r="I77" s="309"/>
      <c r="J77" s="309"/>
      <c r="K77" s="310"/>
      <c r="L77" s="310"/>
      <c r="M77" s="309"/>
    </row>
    <row r="78" spans="2:16" ht="19" x14ac:dyDescent="0.25">
      <c r="B78" s="344" t="s">
        <v>244</v>
      </c>
    </row>
    <row r="79" spans="2:16" ht="19" x14ac:dyDescent="0.25">
      <c r="B79" s="343" t="s">
        <v>140</v>
      </c>
      <c r="D79" s="312"/>
    </row>
    <row r="80" spans="2:16" x14ac:dyDescent="0.2">
      <c r="B80" s="331"/>
      <c r="D80" s="312"/>
    </row>
    <row r="81" spans="2:7" x14ac:dyDescent="0.2">
      <c r="B81" s="331"/>
      <c r="D81" s="312"/>
    </row>
    <row r="82" spans="2:7" x14ac:dyDescent="0.2">
      <c r="B82" s="289"/>
    </row>
    <row r="84" spans="2:7" ht="23" x14ac:dyDescent="0.25">
      <c r="B84" s="378" t="s">
        <v>275</v>
      </c>
      <c r="C84" s="378"/>
      <c r="D84" s="378"/>
      <c r="E84" s="378"/>
      <c r="F84" s="281"/>
      <c r="G84" s="281"/>
    </row>
    <row r="85" spans="2:7" ht="23" x14ac:dyDescent="0.25">
      <c r="B85" s="378"/>
      <c r="C85" s="378"/>
      <c r="D85" s="378"/>
      <c r="E85" s="378"/>
      <c r="F85" s="281"/>
      <c r="G85" s="281"/>
    </row>
    <row r="86" spans="2:7" ht="23" x14ac:dyDescent="0.25">
      <c r="B86" s="378"/>
      <c r="C86" s="378"/>
      <c r="D86" s="378"/>
      <c r="E86" s="378"/>
      <c r="F86" s="281"/>
      <c r="G86" s="281"/>
    </row>
    <row r="88" spans="2:7" x14ac:dyDescent="0.2">
      <c r="B88" s="211" t="s">
        <v>229</v>
      </c>
      <c r="C88" s="213" t="s">
        <v>266</v>
      </c>
      <c r="D88" s="213" t="s">
        <v>227</v>
      </c>
      <c r="E88" s="254" t="s">
        <v>233</v>
      </c>
      <c r="F88" s="210"/>
      <c r="G88" s="210"/>
    </row>
    <row r="89" spans="2:7" x14ac:dyDescent="0.2">
      <c r="B89" s="214" t="s">
        <v>172</v>
      </c>
      <c r="C89" s="216">
        <f>D7</f>
        <v>36877832</v>
      </c>
      <c r="D89" s="216">
        <v>39706040</v>
      </c>
      <c r="E89" s="338">
        <f>C89/D89-1</f>
        <v>-7.1228659418063334E-2</v>
      </c>
      <c r="F89" s="210"/>
      <c r="G89" s="210"/>
    </row>
    <row r="90" spans="2:7" x14ac:dyDescent="0.2">
      <c r="B90" s="225" t="s">
        <v>86</v>
      </c>
      <c r="C90" s="220">
        <f t="shared" ref="C90:C96" si="18">D8</f>
        <v>21731254</v>
      </c>
      <c r="D90" s="220">
        <v>22636723</v>
      </c>
      <c r="E90" s="339">
        <f t="shared" ref="E90:E97" si="19">C90/D90-1</f>
        <v>-4.0000003534080397E-2</v>
      </c>
      <c r="F90" s="210"/>
      <c r="G90" s="210"/>
    </row>
    <row r="91" spans="2:7" x14ac:dyDescent="0.2">
      <c r="B91" s="214" t="s">
        <v>98</v>
      </c>
      <c r="C91" s="216">
        <f t="shared" si="18"/>
        <v>22677857</v>
      </c>
      <c r="D91" s="216">
        <v>23731874</v>
      </c>
      <c r="E91" s="338">
        <f t="shared" si="19"/>
        <v>-4.4413559586571227E-2</v>
      </c>
      <c r="F91" s="210"/>
      <c r="G91" s="210"/>
    </row>
    <row r="92" spans="2:7" x14ac:dyDescent="0.2">
      <c r="B92" s="223" t="s">
        <v>87</v>
      </c>
      <c r="C92" s="220">
        <f t="shared" si="18"/>
        <v>11255131</v>
      </c>
      <c r="D92" s="220">
        <v>11235903</v>
      </c>
      <c r="E92" s="339">
        <f t="shared" si="19"/>
        <v>1.7112999284525365E-3</v>
      </c>
      <c r="F92" s="210"/>
      <c r="G92" s="210"/>
    </row>
    <row r="93" spans="2:7" x14ac:dyDescent="0.2">
      <c r="B93" s="214" t="s">
        <v>89</v>
      </c>
      <c r="C93" s="216">
        <f t="shared" si="18"/>
        <v>5589469</v>
      </c>
      <c r="D93" s="216">
        <v>6180084</v>
      </c>
      <c r="E93" s="338">
        <f t="shared" si="19"/>
        <v>-9.5567471251199798E-2</v>
      </c>
      <c r="F93" s="210"/>
      <c r="G93" s="210"/>
    </row>
    <row r="94" spans="2:7" x14ac:dyDescent="0.2">
      <c r="B94" s="225" t="s">
        <v>142</v>
      </c>
      <c r="C94" s="227">
        <f t="shared" si="18"/>
        <v>4013280</v>
      </c>
      <c r="D94" s="220">
        <v>2238285</v>
      </c>
      <c r="E94" s="339">
        <f t="shared" si="19"/>
        <v>0.79301563473820358</v>
      </c>
      <c r="F94" s="210"/>
      <c r="G94" s="210"/>
    </row>
    <row r="95" spans="2:7" x14ac:dyDescent="0.2">
      <c r="B95" s="229" t="s">
        <v>262</v>
      </c>
      <c r="C95" s="231">
        <f t="shared" si="18"/>
        <v>2350000</v>
      </c>
      <c r="D95" s="335" t="s">
        <v>271</v>
      </c>
      <c r="E95" s="340" t="s">
        <v>271</v>
      </c>
      <c r="F95" s="210"/>
      <c r="G95" s="210"/>
    </row>
    <row r="96" spans="2:7" x14ac:dyDescent="0.2">
      <c r="B96" s="229" t="s">
        <v>200</v>
      </c>
      <c r="C96" s="231">
        <f t="shared" si="18"/>
        <v>944274.3</v>
      </c>
      <c r="D96" s="333">
        <v>727783</v>
      </c>
      <c r="E96" s="341">
        <f t="shared" si="19"/>
        <v>0.29746682733726959</v>
      </c>
      <c r="F96" s="210"/>
      <c r="G96" s="210"/>
    </row>
    <row r="97" spans="2:7" x14ac:dyDescent="0.2">
      <c r="B97" s="233" t="s">
        <v>90</v>
      </c>
      <c r="C97" s="334">
        <f>SUM(C89:C94)</f>
        <v>102144823</v>
      </c>
      <c r="D97" s="240">
        <v>105728909</v>
      </c>
      <c r="E97" s="342">
        <f t="shared" si="19"/>
        <v>-3.3898827046441982E-2</v>
      </c>
      <c r="F97" s="210"/>
      <c r="G97" s="210"/>
    </row>
    <row r="98" spans="2:7" x14ac:dyDescent="0.2">
      <c r="B98" s="196"/>
    </row>
    <row r="99" spans="2:7" x14ac:dyDescent="0.2">
      <c r="B99" s="196"/>
    </row>
    <row r="100" spans="2:7" x14ac:dyDescent="0.2">
      <c r="B100" s="211" t="s">
        <v>92</v>
      </c>
      <c r="C100" s="213" t="s">
        <v>266</v>
      </c>
      <c r="D100" s="213" t="s">
        <v>227</v>
      </c>
      <c r="E100" s="254" t="s">
        <v>233</v>
      </c>
      <c r="F100" s="210"/>
      <c r="G100" s="210"/>
    </row>
    <row r="101" spans="2:7" x14ac:dyDescent="0.2">
      <c r="B101" s="214" t="s">
        <v>93</v>
      </c>
      <c r="C101" s="238">
        <f>D23</f>
        <v>45894453.833245188</v>
      </c>
      <c r="D101" s="238">
        <f>Výdavky_2021!C81</f>
        <v>47853653</v>
      </c>
      <c r="E101" s="217">
        <f>C101/D101-1</f>
        <v>-4.0941475601764643E-2</v>
      </c>
      <c r="F101" s="210"/>
      <c r="G101" s="210"/>
    </row>
    <row r="102" spans="2:7" x14ac:dyDescent="0.2">
      <c r="B102" s="225" t="s">
        <v>94</v>
      </c>
      <c r="C102" s="239">
        <f>D24</f>
        <v>56250369.159422897</v>
      </c>
      <c r="D102" s="239">
        <f>Výdavky_2021!C82</f>
        <v>57875256</v>
      </c>
      <c r="E102" s="228">
        <f t="shared" ref="E102:E103" si="20">C102/D102-1</f>
        <v>-2.8075674353424951E-2</v>
      </c>
      <c r="F102" s="210"/>
      <c r="G102" s="210"/>
    </row>
    <row r="103" spans="2:7" x14ac:dyDescent="0.2">
      <c r="B103" s="233" t="s">
        <v>90</v>
      </c>
      <c r="C103" s="240">
        <f>SUM(C101:C102)</f>
        <v>102144822.99266809</v>
      </c>
      <c r="D103" s="240">
        <f>SUM(D101:D102)</f>
        <v>105728909</v>
      </c>
      <c r="E103" s="236">
        <f t="shared" si="20"/>
        <v>-3.3898827115788288E-2</v>
      </c>
      <c r="F103" s="210"/>
      <c r="G103" s="210"/>
    </row>
    <row r="104" spans="2:7" ht="20" x14ac:dyDescent="0.2">
      <c r="B104" s="207"/>
      <c r="C104" s="208"/>
      <c r="D104" s="208"/>
      <c r="E104" s="209"/>
    </row>
    <row r="105" spans="2:7" ht="23" x14ac:dyDescent="0.25">
      <c r="B105" s="284" t="s">
        <v>240</v>
      </c>
      <c r="C105" s="287"/>
      <c r="D105" s="287"/>
      <c r="E105" s="288"/>
      <c r="F105" s="281"/>
      <c r="G105" s="281"/>
    </row>
    <row r="106" spans="2:7" x14ac:dyDescent="0.2">
      <c r="B106" s="196"/>
    </row>
    <row r="107" spans="2:7" x14ac:dyDescent="0.2">
      <c r="B107" s="211" t="s">
        <v>0</v>
      </c>
      <c r="C107" s="278" t="s">
        <v>266</v>
      </c>
      <c r="D107" s="278" t="s">
        <v>227</v>
      </c>
      <c r="E107" s="212" t="s">
        <v>233</v>
      </c>
      <c r="F107" s="210"/>
      <c r="G107" s="210"/>
    </row>
    <row r="108" spans="2:7" x14ac:dyDescent="0.2">
      <c r="B108" s="214" t="s">
        <v>170</v>
      </c>
      <c r="C108" s="238">
        <f>C110-C109</f>
        <v>12298683.526428089</v>
      </c>
      <c r="D108" s="238">
        <f>Výdavky_2021!C88</f>
        <v>14982711</v>
      </c>
      <c r="E108" s="217">
        <f>C108/D108-1</f>
        <v>-0.17914164356316498</v>
      </c>
      <c r="F108" s="210"/>
      <c r="G108" s="210"/>
    </row>
    <row r="109" spans="2:7" x14ac:dyDescent="0.2">
      <c r="B109" s="225" t="s">
        <v>95</v>
      </c>
      <c r="C109" s="239">
        <f>D32</f>
        <v>47257005.473571911</v>
      </c>
      <c r="D109" s="239">
        <f>Výdavky_2021!C89</f>
        <v>48455203</v>
      </c>
      <c r="E109" s="228">
        <f t="shared" ref="E109:E110" si="21">C109/D109-1</f>
        <v>-2.4727943590043155E-2</v>
      </c>
      <c r="F109" s="210"/>
      <c r="G109" s="210"/>
    </row>
    <row r="110" spans="2:7" x14ac:dyDescent="0.2">
      <c r="B110" s="233" t="s">
        <v>127</v>
      </c>
      <c r="C110" s="240">
        <f>D7+D9</f>
        <v>59555689</v>
      </c>
      <c r="D110" s="240">
        <f>Výdavky_2021!C90</f>
        <v>63437914</v>
      </c>
      <c r="E110" s="236">
        <f t="shared" si="21"/>
        <v>-6.1197236088185392E-2</v>
      </c>
      <c r="F110" s="210"/>
      <c r="G110" s="210"/>
    </row>
    <row r="111" spans="2:7" x14ac:dyDescent="0.2">
      <c r="B111" s="196"/>
    </row>
    <row r="112" spans="2:7" ht="23" x14ac:dyDescent="0.25">
      <c r="B112" s="284" t="s">
        <v>239</v>
      </c>
      <c r="C112" s="281"/>
      <c r="D112" s="281"/>
      <c r="E112" s="281"/>
      <c r="F112" s="281"/>
      <c r="G112" s="281"/>
    </row>
    <row r="113" spans="2:7" x14ac:dyDescent="0.2">
      <c r="B113" s="196"/>
    </row>
    <row r="114" spans="2:7" x14ac:dyDescent="0.2">
      <c r="B114" s="211" t="s">
        <v>0</v>
      </c>
      <c r="C114" s="278" t="s">
        <v>266</v>
      </c>
      <c r="D114" s="278" t="s">
        <v>227</v>
      </c>
      <c r="E114" s="212" t="s">
        <v>233</v>
      </c>
      <c r="F114" s="210"/>
      <c r="G114" s="210"/>
    </row>
    <row r="115" spans="2:7" x14ac:dyDescent="0.2">
      <c r="B115" s="214" t="s">
        <v>172</v>
      </c>
      <c r="C115" s="238">
        <f>C117-C116</f>
        <v>36877832</v>
      </c>
      <c r="D115" s="238">
        <f>Výdavky_2021!C95</f>
        <v>39706040</v>
      </c>
      <c r="E115" s="217">
        <f>C115/D115-1</f>
        <v>-7.1228659418063334E-2</v>
      </c>
      <c r="F115" s="210"/>
      <c r="G115" s="210"/>
    </row>
    <row r="116" spans="2:7" x14ac:dyDescent="0.2">
      <c r="B116" s="225" t="s">
        <v>98</v>
      </c>
      <c r="C116" s="239">
        <f>D9</f>
        <v>22677857</v>
      </c>
      <c r="D116" s="239">
        <f>Výdavky_2021!C96</f>
        <v>23731874</v>
      </c>
      <c r="E116" s="228">
        <f t="shared" ref="E116:E117" si="22">C116/D116-1</f>
        <v>-4.4413559586571227E-2</v>
      </c>
      <c r="F116" s="210"/>
      <c r="G116" s="210"/>
    </row>
    <row r="117" spans="2:7" x14ac:dyDescent="0.2">
      <c r="B117" s="233" t="s">
        <v>127</v>
      </c>
      <c r="C117" s="240">
        <f>D7+D9</f>
        <v>59555689</v>
      </c>
      <c r="D117" s="240">
        <f>Výdavky_2021!C97</f>
        <v>63437914</v>
      </c>
      <c r="E117" s="236">
        <f t="shared" si="22"/>
        <v>-6.1197236088185392E-2</v>
      </c>
      <c r="F117" s="210"/>
      <c r="G117" s="210"/>
    </row>
    <row r="174" spans="6:7" x14ac:dyDescent="0.2">
      <c r="F174" s="194" t="s">
        <v>172</v>
      </c>
      <c r="G174" s="337">
        <v>-2.5056924198420538E-2</v>
      </c>
    </row>
    <row r="175" spans="6:7" x14ac:dyDescent="0.2">
      <c r="F175" s="194" t="s">
        <v>86</v>
      </c>
      <c r="G175" s="337">
        <v>2.1141538573398178E-2</v>
      </c>
    </row>
    <row r="176" spans="6:7" x14ac:dyDescent="0.2">
      <c r="F176" s="194" t="s">
        <v>98</v>
      </c>
      <c r="G176" s="337">
        <v>-9.1859563785975373E-3</v>
      </c>
    </row>
    <row r="177" spans="6:7" x14ac:dyDescent="0.2">
      <c r="F177" s="194" t="s">
        <v>87</v>
      </c>
      <c r="G177" s="337">
        <v>0.11864407027376922</v>
      </c>
    </row>
    <row r="178" spans="6:7" x14ac:dyDescent="0.2">
      <c r="F178" s="194" t="s">
        <v>89</v>
      </c>
      <c r="G178" s="337">
        <v>-1.2206311727071539E-2</v>
      </c>
    </row>
    <row r="179" spans="6:7" x14ac:dyDescent="0.2">
      <c r="F179" s="336" t="s">
        <v>202</v>
      </c>
      <c r="G179" s="337">
        <v>0.46457817679126778</v>
      </c>
    </row>
  </sheetData>
  <mergeCells count="3">
    <mergeCell ref="B17:F19"/>
    <mergeCell ref="B35:F38"/>
    <mergeCell ref="B84:E86"/>
  </mergeCells>
  <hyperlinks>
    <hyperlink ref="B78" r:id="rId1" xr:uid="{85424F06-3124-A449-83A3-BBB72BA70535}"/>
    <hyperlink ref="B79" r:id="rId2" xr:uid="{244E212E-2F5B-8A48-8540-067F5EA2AA0D}"/>
  </hyperlinks>
  <pageMargins left="0.75000000000000011" right="0.75000000000000011" top="1" bottom="1" header="0.5" footer="0.5"/>
  <pageSetup orientation="landscape" horizontalDpi="4294967292" verticalDpi="4294967292"/>
  <ignoredErrors>
    <ignoredError sqref="C15:D15" formulaRange="1"/>
  </ignoredErrors>
  <drawing r:id="rId3"/>
  <legacy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465AA-7F8F-A14C-9FFC-AE89D998A7C3}">
  <dimension ref="B2:P78"/>
  <sheetViews>
    <sheetView showGridLines="0" topLeftCell="A62" zoomScale="133" workbookViewId="0">
      <selection activeCell="C51" sqref="C51"/>
    </sheetView>
  </sheetViews>
  <sheetFormatPr baseColWidth="10" defaultRowHeight="16" x14ac:dyDescent="0.2"/>
  <cols>
    <col min="1" max="1" width="10.83203125" style="194"/>
    <col min="2" max="2" width="39.5" style="194" customWidth="1"/>
    <col min="3" max="9" width="16.83203125" style="194" customWidth="1"/>
    <col min="10" max="10" width="19.1640625" style="194" customWidth="1"/>
    <col min="11" max="11" width="16.83203125" style="194" customWidth="1"/>
    <col min="12" max="12" width="20" style="194" customWidth="1"/>
    <col min="13" max="16" width="16.83203125" style="194" customWidth="1"/>
    <col min="17" max="16384" width="10.83203125" style="194"/>
  </cols>
  <sheetData>
    <row r="2" spans="2:8" s="197" customFormat="1" ht="33" customHeight="1" x14ac:dyDescent="0.35">
      <c r="B2" s="279" t="s">
        <v>263</v>
      </c>
    </row>
    <row r="4" spans="2:8" s="281" customFormat="1" ht="23" x14ac:dyDescent="0.25">
      <c r="B4" s="280" t="s">
        <v>245</v>
      </c>
    </row>
    <row r="5" spans="2:8" ht="25" x14ac:dyDescent="0.25">
      <c r="B5" s="195"/>
    </row>
    <row r="6" spans="2:8" s="210" customFormat="1" ht="15" x14ac:dyDescent="0.2">
      <c r="B6" s="211" t="s">
        <v>229</v>
      </c>
      <c r="C6" s="212" t="s">
        <v>246</v>
      </c>
      <c r="D6" s="212" t="s">
        <v>211</v>
      </c>
      <c r="E6" s="212" t="s">
        <v>233</v>
      </c>
      <c r="F6" s="213" t="s">
        <v>247</v>
      </c>
    </row>
    <row r="7" spans="2:8" s="210" customFormat="1" ht="14" x14ac:dyDescent="0.15">
      <c r="B7" s="214" t="s">
        <v>172</v>
      </c>
      <c r="C7" s="290">
        <v>31331893</v>
      </c>
      <c r="D7" s="215">
        <v>30256737</v>
      </c>
      <c r="E7" s="217">
        <f>C7/D7-1</f>
        <v>3.5534433207387917E-2</v>
      </c>
      <c r="F7" s="217">
        <f>C7/C15</f>
        <v>0.36057547591360944</v>
      </c>
    </row>
    <row r="8" spans="2:8" s="210" customFormat="1" ht="14" x14ac:dyDescent="0.15">
      <c r="B8" s="218" t="s">
        <v>86</v>
      </c>
      <c r="C8" s="291">
        <v>19306085</v>
      </c>
      <c r="D8" s="219">
        <v>17550986</v>
      </c>
      <c r="E8" s="295">
        <f t="shared" ref="E8:E15" si="0">C8/D8-1</f>
        <v>0.10000002279074227</v>
      </c>
      <c r="F8" s="222">
        <f>C8/C15</f>
        <v>0.22217938721109498</v>
      </c>
    </row>
    <row r="9" spans="2:8" s="210" customFormat="1" ht="14" x14ac:dyDescent="0.15">
      <c r="B9" s="214" t="s">
        <v>98</v>
      </c>
      <c r="C9" s="290">
        <v>16715979</v>
      </c>
      <c r="D9" s="215">
        <v>16027187</v>
      </c>
      <c r="E9" s="217">
        <f t="shared" si="0"/>
        <v>4.2976474911037066E-2</v>
      </c>
      <c r="F9" s="217">
        <f>C9/C15</f>
        <v>0.1923717817907428</v>
      </c>
    </row>
    <row r="10" spans="2:8" s="210" customFormat="1" ht="14" x14ac:dyDescent="0.15">
      <c r="B10" s="223" t="s">
        <v>87</v>
      </c>
      <c r="C10" s="292">
        <v>11706740</v>
      </c>
      <c r="D10" s="219">
        <v>9290618</v>
      </c>
      <c r="E10" s="222">
        <f t="shared" si="0"/>
        <v>0.26006041793990464</v>
      </c>
      <c r="F10" s="222">
        <f>C10/C15</f>
        <v>0.1347241721684958</v>
      </c>
      <c r="H10" s="224"/>
    </row>
    <row r="11" spans="2:8" s="210" customFormat="1" ht="14" x14ac:dyDescent="0.15">
      <c r="B11" s="214" t="s">
        <v>89</v>
      </c>
      <c r="C11" s="290">
        <v>4568782</v>
      </c>
      <c r="D11" s="215">
        <v>4103694</v>
      </c>
      <c r="E11" s="217">
        <f t="shared" si="0"/>
        <v>0.1133339864034697</v>
      </c>
      <c r="F11" s="217">
        <f>C11/C15</f>
        <v>5.2578717283233808E-2</v>
      </c>
    </row>
    <row r="12" spans="2:8" s="210" customFormat="1" ht="14" x14ac:dyDescent="0.15">
      <c r="B12" s="225" t="s">
        <v>142</v>
      </c>
      <c r="C12" s="314">
        <v>3264653</v>
      </c>
      <c r="D12" s="226">
        <v>1463121</v>
      </c>
      <c r="E12" s="228">
        <f>C12/D12-1</f>
        <v>1.231293925792877</v>
      </c>
      <c r="F12" s="228">
        <f>C12/C15</f>
        <v>3.7570465632823166E-2</v>
      </c>
    </row>
    <row r="13" spans="2:8" s="210" customFormat="1" ht="14" x14ac:dyDescent="0.15">
      <c r="B13" s="229" t="s">
        <v>262</v>
      </c>
      <c r="C13" s="315">
        <v>1900128</v>
      </c>
      <c r="D13" s="316" t="s">
        <v>64</v>
      </c>
      <c r="E13" s="317" t="s">
        <v>64</v>
      </c>
      <c r="F13" s="260">
        <f>C13/C15</f>
        <v>2.1867161294619988E-2</v>
      </c>
    </row>
    <row r="14" spans="2:8" s="210" customFormat="1" ht="14" x14ac:dyDescent="0.15">
      <c r="B14" s="229" t="s">
        <v>200</v>
      </c>
      <c r="C14" s="293">
        <v>744481</v>
      </c>
      <c r="D14" s="230">
        <v>425283</v>
      </c>
      <c r="E14" s="232">
        <f t="shared" si="0"/>
        <v>0.75055433675928729</v>
      </c>
      <c r="F14" s="232">
        <f>C14/C15</f>
        <v>8.567678655216902E-3</v>
      </c>
    </row>
    <row r="15" spans="2:8" s="210" customFormat="1" ht="14" x14ac:dyDescent="0.15">
      <c r="B15" s="233" t="s">
        <v>90</v>
      </c>
      <c r="C15" s="294">
        <f>SUM(C7:C12)</f>
        <v>86894132</v>
      </c>
      <c r="D15" s="234">
        <v>78692343</v>
      </c>
      <c r="E15" s="236">
        <f t="shared" si="0"/>
        <v>0.10422601090934602</v>
      </c>
      <c r="F15" s="236">
        <f>F7+F8+F9+F10+F11+F12</f>
        <v>1</v>
      </c>
    </row>
    <row r="17" spans="2:6" x14ac:dyDescent="0.2">
      <c r="B17" s="377" t="s">
        <v>261</v>
      </c>
      <c r="C17" s="377"/>
      <c r="D17" s="377"/>
      <c r="E17" s="377"/>
      <c r="F17" s="377"/>
    </row>
    <row r="18" spans="2:6" x14ac:dyDescent="0.2">
      <c r="B18" s="377"/>
      <c r="C18" s="377"/>
      <c r="D18" s="377"/>
      <c r="E18" s="377"/>
      <c r="F18" s="377"/>
    </row>
    <row r="19" spans="2:6" x14ac:dyDescent="0.2">
      <c r="B19" s="377"/>
      <c r="C19" s="377"/>
      <c r="D19" s="377"/>
      <c r="E19" s="377"/>
      <c r="F19" s="377"/>
    </row>
    <row r="20" spans="2:6" s="281" customFormat="1" ht="23" x14ac:dyDescent="0.25">
      <c r="B20" s="282" t="s">
        <v>248</v>
      </c>
    </row>
    <row r="21" spans="2:6" x14ac:dyDescent="0.2">
      <c r="B21" s="196"/>
    </row>
    <row r="22" spans="2:6" s="210" customFormat="1" ht="15" x14ac:dyDescent="0.2">
      <c r="B22" s="211" t="s">
        <v>130</v>
      </c>
      <c r="C22" s="212" t="s">
        <v>246</v>
      </c>
      <c r="D22" s="212" t="s">
        <v>211</v>
      </c>
      <c r="E22" s="212" t="s">
        <v>233</v>
      </c>
      <c r="F22" s="213" t="s">
        <v>230</v>
      </c>
    </row>
    <row r="23" spans="2:6" s="210" customFormat="1" ht="14" x14ac:dyDescent="0.2">
      <c r="B23" s="214" t="s">
        <v>93</v>
      </c>
      <c r="C23" s="318">
        <v>40794384</v>
      </c>
      <c r="D23" s="215">
        <v>37426843</v>
      </c>
      <c r="E23" s="217">
        <f>C23/D23-1</f>
        <v>8.9976624531222127E-2</v>
      </c>
      <c r="F23" s="217">
        <f>C23/C25</f>
        <v>0.46947225389166669</v>
      </c>
    </row>
    <row r="24" spans="2:6" s="210" customFormat="1" ht="14" x14ac:dyDescent="0.2">
      <c r="B24" s="225" t="s">
        <v>94</v>
      </c>
      <c r="C24" s="319">
        <v>46099748</v>
      </c>
      <c r="D24" s="226">
        <v>41265500</v>
      </c>
      <c r="E24" s="228">
        <f>C24/D24-1</f>
        <v>0.11714987095757956</v>
      </c>
      <c r="F24" s="222">
        <f>C24/C25</f>
        <v>0.53052774610833331</v>
      </c>
    </row>
    <row r="25" spans="2:6" s="210" customFormat="1" ht="14" x14ac:dyDescent="0.2">
      <c r="B25" s="233" t="s">
        <v>90</v>
      </c>
      <c r="C25" s="245">
        <f>SUM(C23:C24)</f>
        <v>86894132</v>
      </c>
      <c r="D25" s="234">
        <v>78692343</v>
      </c>
      <c r="E25" s="236">
        <f>C25/D25-1</f>
        <v>0.10422601090934602</v>
      </c>
      <c r="F25" s="236">
        <f>E25/$E$25</f>
        <v>1</v>
      </c>
    </row>
    <row r="26" spans="2:6" x14ac:dyDescent="0.2">
      <c r="B26" s="196"/>
    </row>
    <row r="27" spans="2:6" x14ac:dyDescent="0.2">
      <c r="B27" s="196"/>
    </row>
    <row r="28" spans="2:6" s="281" customFormat="1" ht="23" x14ac:dyDescent="0.25">
      <c r="B28" s="282" t="s">
        <v>249</v>
      </c>
      <c r="D28" s="283"/>
    </row>
    <row r="29" spans="2:6" x14ac:dyDescent="0.2">
      <c r="B29" s="196"/>
    </row>
    <row r="30" spans="2:6" s="210" customFormat="1" ht="15" x14ac:dyDescent="0.2">
      <c r="B30" s="211" t="s">
        <v>234</v>
      </c>
      <c r="C30" s="212" t="s">
        <v>246</v>
      </c>
      <c r="D30" s="212" t="s">
        <v>211</v>
      </c>
      <c r="E30" s="212" t="s">
        <v>233</v>
      </c>
      <c r="F30" s="213" t="s">
        <v>230</v>
      </c>
    </row>
    <row r="31" spans="2:6" s="210" customFormat="1" ht="14" x14ac:dyDescent="0.2">
      <c r="B31" s="214" t="s">
        <v>218</v>
      </c>
      <c r="C31" s="241">
        <f>(C7+C9)-C32</f>
        <v>8895012</v>
      </c>
      <c r="D31" s="241">
        <v>10406201</v>
      </c>
      <c r="E31" s="217">
        <f>C31/D31-1</f>
        <v>-0.14522004716226411</v>
      </c>
      <c r="F31" s="242">
        <f>C31/C33</f>
        <v>0.18512811555941541</v>
      </c>
    </row>
    <row r="32" spans="2:6" s="210" customFormat="1" ht="14" x14ac:dyDescent="0.2">
      <c r="B32" s="225" t="s">
        <v>95</v>
      </c>
      <c r="C32" s="243">
        <v>39152860</v>
      </c>
      <c r="D32" s="243">
        <v>35877723</v>
      </c>
      <c r="E32" s="228">
        <f>C32/D32-1</f>
        <v>9.1286088584830116E-2</v>
      </c>
      <c r="F32" s="244">
        <f>C32/C33</f>
        <v>0.81487188444058456</v>
      </c>
    </row>
    <row r="33" spans="2:6" s="210" customFormat="1" ht="14" x14ac:dyDescent="0.2">
      <c r="B33" s="233" t="s">
        <v>127</v>
      </c>
      <c r="C33" s="245">
        <f>SUM(C31:C32)</f>
        <v>48047872</v>
      </c>
      <c r="D33" s="245">
        <v>46283924</v>
      </c>
      <c r="E33" s="236">
        <f>C33/D33-1</f>
        <v>3.811146176802116E-2</v>
      </c>
      <c r="F33" s="246">
        <f>E33/$E$33</f>
        <v>1</v>
      </c>
    </row>
    <row r="34" spans="2:6" x14ac:dyDescent="0.2">
      <c r="B34" s="196"/>
    </row>
    <row r="35" spans="2:6" x14ac:dyDescent="0.2">
      <c r="B35" s="377" t="s">
        <v>250</v>
      </c>
      <c r="C35" s="377"/>
      <c r="D35" s="377"/>
      <c r="E35" s="377"/>
      <c r="F35" s="377"/>
    </row>
    <row r="36" spans="2:6" x14ac:dyDescent="0.2">
      <c r="B36" s="377"/>
      <c r="C36" s="377"/>
      <c r="D36" s="377"/>
      <c r="E36" s="377"/>
      <c r="F36" s="377"/>
    </row>
    <row r="37" spans="2:6" x14ac:dyDescent="0.2">
      <c r="B37" s="377"/>
      <c r="C37" s="377"/>
      <c r="D37" s="377"/>
      <c r="E37" s="377"/>
      <c r="F37" s="377"/>
    </row>
    <row r="38" spans="2:6" ht="26" customHeight="1" x14ac:dyDescent="0.2">
      <c r="B38" s="377"/>
      <c r="C38" s="377"/>
      <c r="D38" s="377"/>
      <c r="E38" s="377"/>
      <c r="F38" s="377"/>
    </row>
    <row r="40" spans="2:6" s="281" customFormat="1" ht="23" x14ac:dyDescent="0.25">
      <c r="B40" s="282" t="s">
        <v>251</v>
      </c>
      <c r="D40" s="283"/>
    </row>
    <row r="42" spans="2:6" s="210" customFormat="1" ht="15" x14ac:dyDescent="0.2">
      <c r="B42" s="211" t="s">
        <v>0</v>
      </c>
      <c r="C42" s="212" t="s">
        <v>246</v>
      </c>
      <c r="D42" s="212" t="s">
        <v>211</v>
      </c>
      <c r="E42" s="212" t="s">
        <v>233</v>
      </c>
      <c r="F42" s="213" t="s">
        <v>230</v>
      </c>
    </row>
    <row r="43" spans="2:6" s="210" customFormat="1" ht="14" x14ac:dyDescent="0.2">
      <c r="B43" s="214" t="s">
        <v>217</v>
      </c>
      <c r="C43" s="241">
        <f>C7</f>
        <v>31331893</v>
      </c>
      <c r="D43" s="247">
        <v>30256737</v>
      </c>
      <c r="E43" s="217">
        <f>C43/D43-1</f>
        <v>3.5534433207387917E-2</v>
      </c>
      <c r="F43" s="248">
        <f>C43/C45</f>
        <v>0.6520974123474188</v>
      </c>
    </row>
    <row r="44" spans="2:6" s="210" customFormat="1" ht="14" x14ac:dyDescent="0.2">
      <c r="B44" s="225" t="s">
        <v>98</v>
      </c>
      <c r="C44" s="243">
        <f>C9</f>
        <v>16715979</v>
      </c>
      <c r="D44" s="249">
        <v>16027187</v>
      </c>
      <c r="E44" s="228">
        <f>C44/D44-1</f>
        <v>4.2976474911037066E-2</v>
      </c>
      <c r="F44" s="250">
        <f>C44/C45</f>
        <v>0.34790258765258114</v>
      </c>
    </row>
    <row r="45" spans="2:6" s="210" customFormat="1" ht="14" x14ac:dyDescent="0.2">
      <c r="B45" s="233" t="s">
        <v>127</v>
      </c>
      <c r="C45" s="245">
        <f>SUM(C43:C44)</f>
        <v>48047872</v>
      </c>
      <c r="D45" s="245">
        <v>46283924</v>
      </c>
      <c r="E45" s="236">
        <f>C45/D45-1</f>
        <v>3.811146176802116E-2</v>
      </c>
      <c r="F45" s="251">
        <f>E45/$E$45</f>
        <v>1</v>
      </c>
    </row>
    <row r="48" spans="2:6" s="281" customFormat="1" ht="23" x14ac:dyDescent="0.25">
      <c r="B48" s="284" t="s">
        <v>252</v>
      </c>
      <c r="C48" s="285"/>
      <c r="D48" s="286"/>
      <c r="E48" s="285"/>
    </row>
    <row r="50" spans="2:16" s="210" customFormat="1" ht="14" x14ac:dyDescent="0.2">
      <c r="B50" s="252" t="s">
        <v>134</v>
      </c>
      <c r="C50" s="254" t="s">
        <v>246</v>
      </c>
      <c r="D50" s="255" t="s">
        <v>211</v>
      </c>
      <c r="E50" s="255" t="s">
        <v>164</v>
      </c>
      <c r="F50" s="255" t="s">
        <v>141</v>
      </c>
      <c r="G50" s="300" t="s">
        <v>253</v>
      </c>
      <c r="H50" s="300" t="s">
        <v>236</v>
      </c>
      <c r="I50" s="300" t="s">
        <v>192</v>
      </c>
      <c r="J50" s="300" t="s">
        <v>254</v>
      </c>
      <c r="K50" s="301" t="s">
        <v>255</v>
      </c>
      <c r="L50" s="300" t="s">
        <v>256</v>
      </c>
      <c r="M50" s="300" t="s">
        <v>257</v>
      </c>
    </row>
    <row r="51" spans="2:16" s="210" customFormat="1" ht="18" customHeight="1" x14ac:dyDescent="0.2">
      <c r="B51" s="256" t="s">
        <v>172</v>
      </c>
      <c r="C51" s="257">
        <f t="shared" ref="C51:C56" si="1">C7</f>
        <v>31331893</v>
      </c>
      <c r="D51" s="231">
        <v>30256737</v>
      </c>
      <c r="E51" s="231">
        <v>24053984.895999998</v>
      </c>
      <c r="F51" s="296">
        <v>26122051.694618609</v>
      </c>
      <c r="G51" s="298">
        <f>C51/D51-1</f>
        <v>3.5534433207387917E-2</v>
      </c>
      <c r="H51" s="298">
        <f>D51/E51-1</f>
        <v>0.25786796369991372</v>
      </c>
      <c r="I51" s="298">
        <f>E51/F51-1</f>
        <v>-7.9169386187404767E-2</v>
      </c>
      <c r="J51" s="298">
        <f>C51/C$57</f>
        <v>0.36057547591360944</v>
      </c>
      <c r="K51" s="299">
        <f>D51/D$57</f>
        <v>0.38449404156132444</v>
      </c>
      <c r="L51" s="298">
        <f>E51/E$57</f>
        <v>0.39079394071128731</v>
      </c>
      <c r="M51" s="298">
        <f>F51/F$57</f>
        <v>0.41066474587719309</v>
      </c>
    </row>
    <row r="52" spans="2:16" s="210" customFormat="1" ht="14" x14ac:dyDescent="0.2">
      <c r="B52" s="256" t="s">
        <v>86</v>
      </c>
      <c r="C52" s="257">
        <f t="shared" si="1"/>
        <v>19306085</v>
      </c>
      <c r="D52" s="231">
        <v>17550986</v>
      </c>
      <c r="E52" s="231">
        <v>13500758.810000001</v>
      </c>
      <c r="F52" s="296">
        <v>14602861.782</v>
      </c>
      <c r="G52" s="298">
        <f t="shared" ref="G52:G57" si="2">C52/D52-1</f>
        <v>0.10000002279074227</v>
      </c>
      <c r="H52" s="298">
        <f t="shared" ref="H52:H57" si="3">D52/E52-1</f>
        <v>0.29999996644633042</v>
      </c>
      <c r="I52" s="298">
        <f t="shared" ref="I52:I57" si="4">E52/F52-1</f>
        <v>-7.5471711535234132E-2</v>
      </c>
      <c r="J52" s="298">
        <f t="shared" ref="J52:J56" si="5">C52/C$57</f>
        <v>0.22217938721109498</v>
      </c>
      <c r="K52" s="299">
        <f t="shared" ref="K52:K56" si="6">D52/D$57</f>
        <v>0.22303295760300337</v>
      </c>
      <c r="L52" s="298">
        <f t="shared" ref="L52:L56" si="7">E52/E$57</f>
        <v>0.21934056917238243</v>
      </c>
      <c r="M52" s="298">
        <f t="shared" ref="M52:M56" si="8">F52/F$57</f>
        <v>0.2295715739671482</v>
      </c>
    </row>
    <row r="53" spans="2:16" s="210" customFormat="1" ht="14" x14ac:dyDescent="0.2">
      <c r="B53" s="256" t="s">
        <v>98</v>
      </c>
      <c r="C53" s="257">
        <f t="shared" si="1"/>
        <v>16715979</v>
      </c>
      <c r="D53" s="231">
        <v>16027187</v>
      </c>
      <c r="E53" s="231">
        <v>12287378.794</v>
      </c>
      <c r="F53" s="296">
        <v>10629730.093798114</v>
      </c>
      <c r="G53" s="298">
        <f t="shared" si="2"/>
        <v>4.2976474911037066E-2</v>
      </c>
      <c r="H53" s="298">
        <f t="shared" si="3"/>
        <v>0.30436175759684159</v>
      </c>
      <c r="I53" s="298">
        <f t="shared" si="4"/>
        <v>0.15594457108266901</v>
      </c>
      <c r="J53" s="298">
        <f t="shared" si="5"/>
        <v>0.1923717817907428</v>
      </c>
      <c r="K53" s="299">
        <f t="shared" si="6"/>
        <v>0.2036689516284958</v>
      </c>
      <c r="L53" s="298">
        <f t="shared" si="7"/>
        <v>0.19962734659894438</v>
      </c>
      <c r="M53" s="298">
        <f t="shared" si="8"/>
        <v>0.16710997507948575</v>
      </c>
    </row>
    <row r="54" spans="2:16" s="210" customFormat="1" ht="14" x14ac:dyDescent="0.2">
      <c r="B54" s="256" t="s">
        <v>87</v>
      </c>
      <c r="C54" s="257">
        <f t="shared" si="1"/>
        <v>11706740</v>
      </c>
      <c r="D54" s="231">
        <v>9290618</v>
      </c>
      <c r="E54" s="231">
        <v>8272290.4000000004</v>
      </c>
      <c r="F54" s="296">
        <v>9130513.7880000025</v>
      </c>
      <c r="G54" s="298">
        <f t="shared" si="2"/>
        <v>0.26006041793990464</v>
      </c>
      <c r="H54" s="298">
        <f t="shared" si="3"/>
        <v>0.12310104587237403</v>
      </c>
      <c r="I54" s="298">
        <f t="shared" si="4"/>
        <v>-9.3995081539435699E-2</v>
      </c>
      <c r="J54" s="298">
        <f t="shared" si="5"/>
        <v>0.1347241721684958</v>
      </c>
      <c r="K54" s="299">
        <f t="shared" si="6"/>
        <v>0.11806254135805817</v>
      </c>
      <c r="L54" s="298">
        <f t="shared" si="7"/>
        <v>0.13439606693449516</v>
      </c>
      <c r="M54" s="298">
        <f t="shared" si="8"/>
        <v>0.14354079718974286</v>
      </c>
    </row>
    <row r="55" spans="2:16" s="210" customFormat="1" ht="14" x14ac:dyDescent="0.2">
      <c r="B55" s="256" t="s">
        <v>89</v>
      </c>
      <c r="C55" s="257">
        <f t="shared" si="1"/>
        <v>4568782</v>
      </c>
      <c r="D55" s="231">
        <v>4103694</v>
      </c>
      <c r="E55" s="231">
        <v>2599528.1</v>
      </c>
      <c r="F55" s="296">
        <v>2598781.8089999999</v>
      </c>
      <c r="G55" s="298">
        <f t="shared" si="2"/>
        <v>0.1133339864034697</v>
      </c>
      <c r="H55" s="298">
        <f t="shared" si="3"/>
        <v>0.5786303675655593</v>
      </c>
      <c r="I55" s="313">
        <f t="shared" si="4"/>
        <v>2.8716954898477809E-4</v>
      </c>
      <c r="J55" s="298">
        <f t="shared" si="5"/>
        <v>5.2578717283233808E-2</v>
      </c>
      <c r="K55" s="299">
        <f t="shared" si="6"/>
        <v>5.2148580707528307E-2</v>
      </c>
      <c r="L55" s="298">
        <f t="shared" si="7"/>
        <v>4.2233327849044204E-2</v>
      </c>
      <c r="M55" s="298">
        <f t="shared" si="8"/>
        <v>4.0855445952705016E-2</v>
      </c>
    </row>
    <row r="56" spans="2:16" s="210" customFormat="1" ht="14" x14ac:dyDescent="0.2">
      <c r="B56" s="256" t="s">
        <v>3</v>
      </c>
      <c r="C56" s="257">
        <f t="shared" si="1"/>
        <v>3264653</v>
      </c>
      <c r="D56" s="231">
        <v>1463121</v>
      </c>
      <c r="E56" s="231">
        <v>837640</v>
      </c>
      <c r="F56" s="296">
        <v>525250.46200000378</v>
      </c>
      <c r="G56" s="298">
        <f t="shared" si="2"/>
        <v>1.231293925792877</v>
      </c>
      <c r="H56" s="298">
        <f>D56/E56-1</f>
        <v>0.74671816054629669</v>
      </c>
      <c r="I56" s="298">
        <f t="shared" si="4"/>
        <v>0.59474395664595137</v>
      </c>
      <c r="J56" s="298">
        <f t="shared" si="5"/>
        <v>3.7570465632823166E-2</v>
      </c>
      <c r="K56" s="299">
        <f t="shared" si="6"/>
        <v>1.8592927141589874E-2</v>
      </c>
      <c r="L56" s="298">
        <f t="shared" si="7"/>
        <v>1.3608748733846496E-2</v>
      </c>
      <c r="M56" s="298">
        <f t="shared" si="8"/>
        <v>8.2574619337250008E-3</v>
      </c>
    </row>
    <row r="57" spans="2:16" s="210" customFormat="1" ht="14" x14ac:dyDescent="0.2">
      <c r="B57" s="252" t="s">
        <v>90</v>
      </c>
      <c r="C57" s="262">
        <f>SUM(C51:C56)</f>
        <v>86894132</v>
      </c>
      <c r="D57" s="297">
        <f>SUM(D51:D56)</f>
        <v>78692343</v>
      </c>
      <c r="E57" s="297">
        <f>SUM(E51:E56)</f>
        <v>61551581</v>
      </c>
      <c r="F57" s="297">
        <f>SUM(F51:F56)</f>
        <v>63609189.629416734</v>
      </c>
      <c r="G57" s="302">
        <f t="shared" si="2"/>
        <v>0.10422601090934602</v>
      </c>
      <c r="H57" s="302">
        <f t="shared" si="3"/>
        <v>0.27847801342422063</v>
      </c>
      <c r="I57" s="302">
        <f t="shared" si="4"/>
        <v>-3.234766299341707E-2</v>
      </c>
      <c r="J57" s="302">
        <f>SUM(J51:J56)</f>
        <v>1</v>
      </c>
      <c r="K57" s="303">
        <f>F15</f>
        <v>1</v>
      </c>
      <c r="L57" s="302">
        <f>SUM(L51:L56)</f>
        <v>1</v>
      </c>
      <c r="M57" s="302">
        <f>SUM(M51:M56)</f>
        <v>1</v>
      </c>
    </row>
    <row r="58" spans="2:16" ht="20" x14ac:dyDescent="0.2">
      <c r="B58" s="198"/>
      <c r="C58" s="199"/>
      <c r="D58" s="200"/>
      <c r="E58" s="200"/>
      <c r="F58" s="201"/>
      <c r="G58" s="201"/>
      <c r="H58" s="202"/>
      <c r="I58" s="203"/>
      <c r="J58" s="203"/>
      <c r="K58" s="204"/>
      <c r="L58" s="205"/>
      <c r="M58" s="206"/>
      <c r="N58" s="206"/>
      <c r="O58" s="206"/>
      <c r="P58" s="206"/>
    </row>
    <row r="59" spans="2:16" s="210" customFormat="1" ht="14" x14ac:dyDescent="0.2">
      <c r="B59" s="252" t="s">
        <v>130</v>
      </c>
      <c r="C59" s="254" t="s">
        <v>246</v>
      </c>
      <c r="D59" s="255" t="s">
        <v>211</v>
      </c>
      <c r="E59" s="255" t="s">
        <v>164</v>
      </c>
      <c r="F59" s="255" t="s">
        <v>141</v>
      </c>
      <c r="G59" s="300" t="s">
        <v>253</v>
      </c>
      <c r="H59" s="300" t="s">
        <v>236</v>
      </c>
      <c r="I59" s="300" t="s">
        <v>192</v>
      </c>
      <c r="J59" s="300" t="s">
        <v>254</v>
      </c>
      <c r="K59" s="301" t="s">
        <v>255</v>
      </c>
      <c r="L59" s="300" t="s">
        <v>256</v>
      </c>
      <c r="M59" s="300" t="s">
        <v>257</v>
      </c>
      <c r="N59" s="268"/>
      <c r="O59" s="268"/>
      <c r="P59" s="268"/>
    </row>
    <row r="60" spans="2:16" s="210" customFormat="1" ht="14" x14ac:dyDescent="0.2">
      <c r="B60" s="256" t="s">
        <v>93</v>
      </c>
      <c r="C60" s="257">
        <f>C23</f>
        <v>40794384</v>
      </c>
      <c r="D60" s="258">
        <f>D23</f>
        <v>37426843</v>
      </c>
      <c r="E60" s="258">
        <v>32310142</v>
      </c>
      <c r="F60" s="259">
        <v>36986897.20525708</v>
      </c>
      <c r="G60" s="298">
        <f>C60/D60-1</f>
        <v>8.9976624531222127E-2</v>
      </c>
      <c r="H60" s="298">
        <f>D60/E60-1</f>
        <v>0.15836207095592458</v>
      </c>
      <c r="I60" s="298">
        <f>E60/F60-1</f>
        <v>-0.12644356673942247</v>
      </c>
      <c r="J60" s="232">
        <f>C60/C62</f>
        <v>0.46947225389166669</v>
      </c>
      <c r="K60" s="261">
        <f>D60/D62</f>
        <v>0.47560971719955014</v>
      </c>
      <c r="L60" s="261">
        <f>E60/E62</f>
        <v>0.5249279004801195</v>
      </c>
      <c r="M60" s="232">
        <f>F60/F62</f>
        <v>0.5814709705494171</v>
      </c>
      <c r="N60" s="268"/>
      <c r="O60" s="268"/>
      <c r="P60" s="268"/>
    </row>
    <row r="61" spans="2:16" s="210" customFormat="1" ht="14" x14ac:dyDescent="0.2">
      <c r="B61" s="256" t="s">
        <v>94</v>
      </c>
      <c r="C61" s="257">
        <f>C24</f>
        <v>46099748</v>
      </c>
      <c r="D61" s="258">
        <f>D24</f>
        <v>41265500</v>
      </c>
      <c r="E61" s="258">
        <v>29241438.646499999</v>
      </c>
      <c r="F61" s="259">
        <v>26622292.382159647</v>
      </c>
      <c r="G61" s="298">
        <f t="shared" ref="G61:G62" si="9">C61/D61-1</f>
        <v>0.11714987095757956</v>
      </c>
      <c r="H61" s="298">
        <f t="shared" ref="H61:H62" si="10">D61/E61-1</f>
        <v>0.41119937698206233</v>
      </c>
      <c r="I61" s="298">
        <f t="shared" ref="I61:I62" si="11">E61/F61-1</f>
        <v>9.838169556335874E-2</v>
      </c>
      <c r="J61" s="232">
        <f>C61/C62</f>
        <v>0.53052774610833331</v>
      </c>
      <c r="K61" s="261">
        <f>D61/D62</f>
        <v>0.52439028280044986</v>
      </c>
      <c r="L61" s="261">
        <f>E61/E62</f>
        <v>0.4750720995198805</v>
      </c>
      <c r="M61" s="232">
        <f>F61/F62</f>
        <v>0.4185290294505829</v>
      </c>
      <c r="N61" s="268"/>
      <c r="O61" s="268"/>
      <c r="P61" s="268"/>
    </row>
    <row r="62" spans="2:16" s="210" customFormat="1" ht="14" x14ac:dyDescent="0.2">
      <c r="B62" s="252" t="s">
        <v>90</v>
      </c>
      <c r="C62" s="262">
        <f>SUM(C60:C61)</f>
        <v>86894132</v>
      </c>
      <c r="D62" s="263">
        <f>SUM(D60:D61)</f>
        <v>78692343</v>
      </c>
      <c r="E62" s="263">
        <f>SUM(E60:E61)</f>
        <v>61551580.646499999</v>
      </c>
      <c r="F62" s="264">
        <f>SUM(F60:F61)</f>
        <v>63609189.587416723</v>
      </c>
      <c r="G62" s="302">
        <f t="shared" si="9"/>
        <v>0.10422601090934602</v>
      </c>
      <c r="H62" s="302">
        <f t="shared" si="10"/>
        <v>0.27847802076671235</v>
      </c>
      <c r="I62" s="302">
        <f t="shared" si="11"/>
        <v>-3.2347667911866718E-2</v>
      </c>
      <c r="J62" s="265">
        <f>SUM(J60:J61)</f>
        <v>1</v>
      </c>
      <c r="K62" s="266">
        <f>SUM(K60:K61)</f>
        <v>1</v>
      </c>
      <c r="L62" s="266">
        <f>SUM(L60:L61)</f>
        <v>1</v>
      </c>
      <c r="M62" s="265">
        <f>SUM(M60:M61)</f>
        <v>1</v>
      </c>
      <c r="N62" s="268"/>
      <c r="O62" s="268"/>
      <c r="P62" s="268"/>
    </row>
    <row r="63" spans="2:16" ht="20" x14ac:dyDescent="0.2">
      <c r="B63" s="198"/>
      <c r="C63" s="199"/>
      <c r="D63" s="200"/>
      <c r="E63" s="200"/>
      <c r="F63" s="201"/>
      <c r="G63" s="201"/>
      <c r="H63" s="202"/>
      <c r="I63" s="203"/>
      <c r="J63" s="203"/>
      <c r="K63" s="204"/>
      <c r="L63" s="205"/>
      <c r="M63" s="206"/>
      <c r="N63" s="206"/>
      <c r="O63" s="206"/>
      <c r="P63" s="206"/>
    </row>
    <row r="65" spans="2:13" s="210" customFormat="1" ht="14" x14ac:dyDescent="0.2">
      <c r="B65" s="252" t="s">
        <v>259</v>
      </c>
      <c r="C65" s="254" t="s">
        <v>246</v>
      </c>
      <c r="D65" s="254" t="s">
        <v>211</v>
      </c>
      <c r="E65" s="254" t="s">
        <v>164</v>
      </c>
      <c r="F65" s="254" t="s">
        <v>141</v>
      </c>
      <c r="G65" s="300" t="s">
        <v>253</v>
      </c>
      <c r="H65" s="300" t="s">
        <v>236</v>
      </c>
      <c r="I65" s="300" t="s">
        <v>192</v>
      </c>
      <c r="J65" s="300" t="s">
        <v>254</v>
      </c>
      <c r="K65" s="301" t="s">
        <v>255</v>
      </c>
      <c r="L65" s="300" t="s">
        <v>256</v>
      </c>
      <c r="M65" s="300" t="s">
        <v>257</v>
      </c>
    </row>
    <row r="66" spans="2:13" s="210" customFormat="1" ht="14" x14ac:dyDescent="0.2">
      <c r="B66" s="256" t="s">
        <v>218</v>
      </c>
      <c r="C66" s="269">
        <f>C31</f>
        <v>8895012</v>
      </c>
      <c r="D66" s="269">
        <f>D31</f>
        <v>10406201</v>
      </c>
      <c r="E66" s="230">
        <v>8882048.4599999972</v>
      </c>
      <c r="F66" s="304">
        <v>9893204.7456346117</v>
      </c>
      <c r="G66" s="298">
        <f t="shared" ref="G66:I67" si="12">C66/D66-1</f>
        <v>-0.14522004716226411</v>
      </c>
      <c r="H66" s="298">
        <f t="shared" si="12"/>
        <v>0.17159921462531669</v>
      </c>
      <c r="I66" s="298">
        <f t="shared" si="12"/>
        <v>-0.10220715244782419</v>
      </c>
      <c r="J66" s="298">
        <f t="shared" ref="J66:M67" si="13">C66/C$68</f>
        <v>0.18512811555941541</v>
      </c>
      <c r="K66" s="298">
        <f t="shared" si="13"/>
        <v>0.22483402660500437</v>
      </c>
      <c r="L66" s="298">
        <f t="shared" si="13"/>
        <v>0.24440603098347843</v>
      </c>
      <c r="M66" s="298">
        <f t="shared" si="13"/>
        <v>0.26918979881276694</v>
      </c>
    </row>
    <row r="67" spans="2:13" s="210" customFormat="1" ht="14" x14ac:dyDescent="0.2">
      <c r="B67" s="256" t="s">
        <v>95</v>
      </c>
      <c r="C67" s="269">
        <f>C32</f>
        <v>39152860</v>
      </c>
      <c r="D67" s="269">
        <f>D32</f>
        <v>35877723</v>
      </c>
      <c r="E67" s="270">
        <v>27459315.23</v>
      </c>
      <c r="F67" s="304">
        <v>26858577.042782117</v>
      </c>
      <c r="G67" s="298">
        <f t="shared" si="12"/>
        <v>9.1286088584830116E-2</v>
      </c>
      <c r="H67" s="298">
        <f t="shared" si="12"/>
        <v>0.30657748379692573</v>
      </c>
      <c r="I67" s="298">
        <f t="shared" si="12"/>
        <v>2.2366716831684341E-2</v>
      </c>
      <c r="J67" s="298">
        <f t="shared" si="13"/>
        <v>0.81487188444058456</v>
      </c>
      <c r="K67" s="298">
        <f t="shared" si="13"/>
        <v>0.7751659733949956</v>
      </c>
      <c r="L67" s="298">
        <f t="shared" si="13"/>
        <v>0.75559396901652154</v>
      </c>
      <c r="M67" s="298">
        <f t="shared" si="13"/>
        <v>0.73081020118723306</v>
      </c>
    </row>
    <row r="68" spans="2:13" s="210" customFormat="1" ht="14" x14ac:dyDescent="0.2">
      <c r="B68" s="252" t="s">
        <v>90</v>
      </c>
      <c r="C68" s="262">
        <f>SUM(C66:C67)</f>
        <v>48047872</v>
      </c>
      <c r="D68" s="263">
        <f>SUM(D66:D67)</f>
        <v>46283924</v>
      </c>
      <c r="E68" s="263">
        <f>SUM(E66:E67)</f>
        <v>36341363.689999998</v>
      </c>
      <c r="F68" s="264">
        <f>SUM(F66:F67)</f>
        <v>36751781.788416728</v>
      </c>
      <c r="G68" s="302">
        <f t="shared" ref="G68" si="14">C68/D68-1</f>
        <v>3.811146176802116E-2</v>
      </c>
      <c r="H68" s="302">
        <f t="shared" ref="H68" si="15">D68/E68-1</f>
        <v>0.27358798075967306</v>
      </c>
      <c r="I68" s="302">
        <f t="shared" ref="I68" si="16">E68/F68-1</f>
        <v>-1.1167297976994561E-2</v>
      </c>
      <c r="J68" s="302">
        <f>SUM(J66:J67)</f>
        <v>1</v>
      </c>
      <c r="K68" s="303">
        <f>SUM(K66:K67)</f>
        <v>1</v>
      </c>
      <c r="L68" s="303">
        <f>SUM(L66:L67)</f>
        <v>1</v>
      </c>
      <c r="M68" s="302">
        <f>SUM(M66:M67)</f>
        <v>1</v>
      </c>
    </row>
    <row r="69" spans="2:13" x14ac:dyDescent="0.2">
      <c r="B69" s="271" t="s">
        <v>258</v>
      </c>
    </row>
    <row r="70" spans="2:13" x14ac:dyDescent="0.2">
      <c r="B70" s="271"/>
    </row>
    <row r="71" spans="2:13" x14ac:dyDescent="0.2">
      <c r="B71" s="252" t="s">
        <v>260</v>
      </c>
      <c r="C71" s="254" t="s">
        <v>246</v>
      </c>
      <c r="D71" s="254" t="s">
        <v>211</v>
      </c>
      <c r="E71" s="254" t="s">
        <v>164</v>
      </c>
      <c r="F71" s="254" t="s">
        <v>141</v>
      </c>
      <c r="G71" s="300" t="s">
        <v>253</v>
      </c>
      <c r="H71" s="300" t="s">
        <v>236</v>
      </c>
      <c r="I71" s="300" t="s">
        <v>192</v>
      </c>
      <c r="J71" s="300" t="s">
        <v>254</v>
      </c>
      <c r="K71" s="301" t="s">
        <v>255</v>
      </c>
      <c r="L71" s="300" t="s">
        <v>256</v>
      </c>
      <c r="M71" s="300" t="s">
        <v>257</v>
      </c>
    </row>
    <row r="72" spans="2:13" x14ac:dyDescent="0.2">
      <c r="B72" s="256" t="s">
        <v>217</v>
      </c>
      <c r="C72" s="269">
        <f>C43</f>
        <v>31331893</v>
      </c>
      <c r="D72" s="269">
        <f>D43</f>
        <v>30256737</v>
      </c>
      <c r="E72" s="230">
        <v>24053984.895999998</v>
      </c>
      <c r="F72" s="311">
        <v>26122051.694618609</v>
      </c>
      <c r="G72" s="298">
        <f t="shared" ref="G72:I73" si="17">C72/D72-1</f>
        <v>3.5534433207387917E-2</v>
      </c>
      <c r="H72" s="298">
        <f t="shared" si="17"/>
        <v>0.25786796369991372</v>
      </c>
      <c r="I72" s="298">
        <f t="shared" si="17"/>
        <v>-7.9169386187404767E-2</v>
      </c>
      <c r="J72" s="298">
        <f t="shared" ref="J72:M73" si="18">C72/C$68</f>
        <v>0.6520974123474188</v>
      </c>
      <c r="K72" s="298">
        <f t="shared" si="18"/>
        <v>0.65372022043766209</v>
      </c>
      <c r="L72" s="298">
        <f t="shared" si="18"/>
        <v>0.66188999128337334</v>
      </c>
      <c r="M72" s="298">
        <f t="shared" si="18"/>
        <v>0.71076966676080033</v>
      </c>
    </row>
    <row r="73" spans="2:13" x14ac:dyDescent="0.2">
      <c r="B73" s="256" t="s">
        <v>98</v>
      </c>
      <c r="C73" s="269">
        <f>C44</f>
        <v>16715979</v>
      </c>
      <c r="D73" s="269">
        <f>D44</f>
        <v>16027187</v>
      </c>
      <c r="E73" s="230">
        <v>12287378.794</v>
      </c>
      <c r="F73" s="311">
        <v>10629730.093798114</v>
      </c>
      <c r="G73" s="298">
        <f t="shared" si="17"/>
        <v>4.2976474911037066E-2</v>
      </c>
      <c r="H73" s="298">
        <f t="shared" si="17"/>
        <v>0.30436175759684159</v>
      </c>
      <c r="I73" s="298">
        <f t="shared" si="17"/>
        <v>0.15594457108266901</v>
      </c>
      <c r="J73" s="298">
        <f t="shared" si="18"/>
        <v>0.34790258765258114</v>
      </c>
      <c r="K73" s="298">
        <f t="shared" si="18"/>
        <v>0.34627977956233791</v>
      </c>
      <c r="L73" s="298">
        <f t="shared" si="18"/>
        <v>0.33811000871662666</v>
      </c>
      <c r="M73" s="298">
        <f t="shared" si="18"/>
        <v>0.2892303332391995</v>
      </c>
    </row>
    <row r="74" spans="2:13" x14ac:dyDescent="0.2">
      <c r="B74" s="252" t="s">
        <v>90</v>
      </c>
      <c r="C74" s="262">
        <f>SUM(C72:C73)</f>
        <v>48047872</v>
      </c>
      <c r="D74" s="263">
        <f>SUM(D72:D73)</f>
        <v>46283924</v>
      </c>
      <c r="E74" s="263">
        <f>SUM(E72:E73)</f>
        <v>36341363.689999998</v>
      </c>
      <c r="F74" s="264">
        <f>SUM(F72:F73)</f>
        <v>36751781.788416721</v>
      </c>
      <c r="G74" s="302">
        <f t="shared" ref="G74" si="19">C74/D74-1</f>
        <v>3.811146176802116E-2</v>
      </c>
      <c r="H74" s="302">
        <f t="shared" ref="H74" si="20">D74/E74-1</f>
        <v>0.27358798075967306</v>
      </c>
      <c r="I74" s="302">
        <f t="shared" ref="I74" si="21">E74/F74-1</f>
        <v>-1.1167297976994339E-2</v>
      </c>
      <c r="J74" s="302">
        <f>SUM(J72:J73)</f>
        <v>1</v>
      </c>
      <c r="K74" s="303">
        <f>SUM(K72:K73)</f>
        <v>1</v>
      </c>
      <c r="L74" s="303">
        <f>SUM(L72:L73)</f>
        <v>1</v>
      </c>
      <c r="M74" s="302">
        <f>SUM(M72:M73)</f>
        <v>0.99999999999999978</v>
      </c>
    </row>
    <row r="75" spans="2:13" x14ac:dyDescent="0.2">
      <c r="B75" s="305"/>
      <c r="C75" s="306"/>
      <c r="D75" s="307"/>
      <c r="E75" s="307"/>
      <c r="F75" s="308"/>
      <c r="G75" s="309"/>
      <c r="H75" s="309"/>
      <c r="I75" s="309"/>
      <c r="J75" s="309"/>
      <c r="K75" s="310"/>
      <c r="L75" s="310"/>
      <c r="M75" s="309"/>
    </row>
    <row r="76" spans="2:13" x14ac:dyDescent="0.2">
      <c r="B76" s="320" t="s">
        <v>244</v>
      </c>
    </row>
    <row r="77" spans="2:13" x14ac:dyDescent="0.2">
      <c r="D77" s="312"/>
    </row>
    <row r="78" spans="2:13" x14ac:dyDescent="0.2">
      <c r="B78" s="289"/>
    </row>
  </sheetData>
  <mergeCells count="2">
    <mergeCell ref="B35:F38"/>
    <mergeCell ref="B17:F19"/>
  </mergeCells>
  <hyperlinks>
    <hyperlink ref="B76" r:id="rId1" xr:uid="{30EF3F22-68E2-6046-A6A0-E5E3524AE909}"/>
  </hyperlinks>
  <pageMargins left="0.75000000000000011" right="0.75000000000000011" top="1" bottom="1" header="0.5" footer="0.5"/>
  <pageSetup orientation="landscape" horizontalDpi="4294967292" verticalDpi="4294967292"/>
  <ignoredErrors>
    <ignoredError sqref="C15" formulaRange="1"/>
  </ignoredErrors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9918A-BE11-734A-80A5-25B273167738}">
  <dimension ref="B2:S100"/>
  <sheetViews>
    <sheetView showGridLines="0" topLeftCell="A15" zoomScale="125" workbookViewId="0">
      <selection activeCell="D28" sqref="C28:D28"/>
    </sheetView>
  </sheetViews>
  <sheetFormatPr baseColWidth="10" defaultRowHeight="16" x14ac:dyDescent="0.2"/>
  <cols>
    <col min="1" max="1" width="10.83203125" style="194"/>
    <col min="2" max="2" width="39.5" style="194" customWidth="1"/>
    <col min="3" max="16" width="16.83203125" style="194" customWidth="1"/>
    <col min="17" max="16384" width="10.83203125" style="194"/>
  </cols>
  <sheetData>
    <row r="2" spans="2:8" s="197" customFormat="1" ht="33" customHeight="1" x14ac:dyDescent="0.35">
      <c r="B2" s="279" t="s">
        <v>225</v>
      </c>
    </row>
    <row r="4" spans="2:8" s="281" customFormat="1" ht="23" x14ac:dyDescent="0.25">
      <c r="B4" s="280" t="s">
        <v>226</v>
      </c>
    </row>
    <row r="5" spans="2:8" ht="25" x14ac:dyDescent="0.25">
      <c r="B5" s="195"/>
    </row>
    <row r="6" spans="2:8" s="210" customFormat="1" ht="30" x14ac:dyDescent="0.2">
      <c r="B6" s="211" t="s">
        <v>229</v>
      </c>
      <c r="C6" s="212" t="s">
        <v>211</v>
      </c>
      <c r="D6" s="213" t="s">
        <v>227</v>
      </c>
      <c r="E6" s="212" t="s">
        <v>90</v>
      </c>
      <c r="F6" s="213" t="s">
        <v>228</v>
      </c>
    </row>
    <row r="7" spans="2:8" s="210" customFormat="1" ht="14" x14ac:dyDescent="0.2">
      <c r="B7" s="214" t="s">
        <v>172</v>
      </c>
      <c r="C7" s="215">
        <v>30256737</v>
      </c>
      <c r="D7" s="216">
        <v>39706040</v>
      </c>
      <c r="E7" s="215">
        <f>SUM(C7:D7)</f>
        <v>69962777</v>
      </c>
      <c r="F7" s="217">
        <f>E7/$E$14</f>
        <v>0.37936396289078439</v>
      </c>
    </row>
    <row r="8" spans="2:8" s="210" customFormat="1" ht="14" x14ac:dyDescent="0.2">
      <c r="B8" s="218" t="s">
        <v>86</v>
      </c>
      <c r="C8" s="219">
        <v>17550986</v>
      </c>
      <c r="D8" s="220">
        <v>22636723</v>
      </c>
      <c r="E8" s="221">
        <f t="shared" ref="E8:E14" si="0">SUM(C8:D8)</f>
        <v>40187709</v>
      </c>
      <c r="F8" s="222">
        <f t="shared" ref="F8:F13" si="1">E8/$E$14</f>
        <v>0.21791257007625131</v>
      </c>
    </row>
    <row r="9" spans="2:8" s="210" customFormat="1" ht="14" x14ac:dyDescent="0.2">
      <c r="B9" s="214" t="s">
        <v>26</v>
      </c>
      <c r="C9" s="215">
        <v>16027187</v>
      </c>
      <c r="D9" s="216">
        <v>23731874</v>
      </c>
      <c r="E9" s="215">
        <f t="shared" si="0"/>
        <v>39759061</v>
      </c>
      <c r="F9" s="217">
        <f t="shared" si="1"/>
        <v>0.21558828263458488</v>
      </c>
    </row>
    <row r="10" spans="2:8" s="210" customFormat="1" ht="14" x14ac:dyDescent="0.2">
      <c r="B10" s="223" t="s">
        <v>87</v>
      </c>
      <c r="C10" s="219">
        <v>9290618</v>
      </c>
      <c r="D10" s="220">
        <v>11235903</v>
      </c>
      <c r="E10" s="219">
        <f t="shared" si="0"/>
        <v>20526521</v>
      </c>
      <c r="F10" s="222">
        <f t="shared" si="1"/>
        <v>0.11130236226788005</v>
      </c>
      <c r="H10" s="224"/>
    </row>
    <row r="11" spans="2:8" s="210" customFormat="1" ht="14" x14ac:dyDescent="0.2">
      <c r="B11" s="214" t="s">
        <v>89</v>
      </c>
      <c r="C11" s="215">
        <v>4103694</v>
      </c>
      <c r="D11" s="216">
        <v>6180084</v>
      </c>
      <c r="E11" s="215">
        <f t="shared" si="0"/>
        <v>10283778</v>
      </c>
      <c r="F11" s="217">
        <f t="shared" si="1"/>
        <v>5.5762434581021064E-2</v>
      </c>
    </row>
    <row r="12" spans="2:8" s="210" customFormat="1" ht="14" x14ac:dyDescent="0.2">
      <c r="B12" s="225" t="s">
        <v>142</v>
      </c>
      <c r="C12" s="226">
        <v>1463121</v>
      </c>
      <c r="D12" s="227">
        <f>D13+1510502</f>
        <v>2238285</v>
      </c>
      <c r="E12" s="226">
        <f t="shared" si="0"/>
        <v>3701406</v>
      </c>
      <c r="F12" s="228">
        <f t="shared" si="1"/>
        <v>2.0070387549478298E-2</v>
      </c>
    </row>
    <row r="13" spans="2:8" s="210" customFormat="1" ht="14" x14ac:dyDescent="0.2">
      <c r="B13" s="229" t="s">
        <v>200</v>
      </c>
      <c r="C13" s="230">
        <v>425283</v>
      </c>
      <c r="D13" s="231">
        <v>727783</v>
      </c>
      <c r="E13" s="230">
        <f t="shared" si="0"/>
        <v>1153066</v>
      </c>
      <c r="F13" s="232">
        <f t="shared" si="1"/>
        <v>6.2523488345041711E-3</v>
      </c>
    </row>
    <row r="14" spans="2:8" s="210" customFormat="1" ht="14" x14ac:dyDescent="0.2">
      <c r="B14" s="233" t="s">
        <v>90</v>
      </c>
      <c r="C14" s="234">
        <v>78692343</v>
      </c>
      <c r="D14" s="235">
        <f>SUM(D7:D12)</f>
        <v>105728909</v>
      </c>
      <c r="E14" s="234">
        <f t="shared" si="0"/>
        <v>184421252</v>
      </c>
      <c r="F14" s="236">
        <f>F7+F8+F9+F10+F11+F12</f>
        <v>1</v>
      </c>
    </row>
    <row r="16" spans="2:8" x14ac:dyDescent="0.2">
      <c r="B16" s="196"/>
    </row>
    <row r="17" spans="2:6" s="281" customFormat="1" ht="23" x14ac:dyDescent="0.25">
      <c r="B17" s="282" t="s">
        <v>231</v>
      </c>
    </row>
    <row r="18" spans="2:6" x14ac:dyDescent="0.2">
      <c r="B18" s="196"/>
    </row>
    <row r="19" spans="2:6" s="210" customFormat="1" ht="15" x14ac:dyDescent="0.2">
      <c r="B19" s="211" t="s">
        <v>130</v>
      </c>
      <c r="C19" s="212" t="s">
        <v>211</v>
      </c>
      <c r="D19" s="237" t="s">
        <v>227</v>
      </c>
      <c r="E19" s="212" t="s">
        <v>90</v>
      </c>
      <c r="F19" s="213" t="s">
        <v>230</v>
      </c>
    </row>
    <row r="20" spans="2:6" s="210" customFormat="1" ht="14" x14ac:dyDescent="0.2">
      <c r="B20" s="214" t="s">
        <v>93</v>
      </c>
      <c r="C20" s="215">
        <v>37426843</v>
      </c>
      <c r="D20" s="238">
        <v>47853653</v>
      </c>
      <c r="E20" s="215">
        <f>SUM(C20:D20)</f>
        <v>85280496</v>
      </c>
      <c r="F20" s="217">
        <f>E20/$E$22</f>
        <v>0.46242228092020543</v>
      </c>
    </row>
    <row r="21" spans="2:6" s="210" customFormat="1" ht="14" x14ac:dyDescent="0.2">
      <c r="B21" s="225" t="s">
        <v>94</v>
      </c>
      <c r="C21" s="226">
        <v>41265500</v>
      </c>
      <c r="D21" s="239">
        <v>57875256</v>
      </c>
      <c r="E21" s="226">
        <f t="shared" ref="E21:E22" si="2">SUM(C21:D21)</f>
        <v>99140756</v>
      </c>
      <c r="F21" s="222">
        <f t="shared" ref="F21:F22" si="3">E21/$E$22</f>
        <v>0.53757771907979457</v>
      </c>
    </row>
    <row r="22" spans="2:6" s="210" customFormat="1" ht="14" x14ac:dyDescent="0.2">
      <c r="B22" s="233" t="s">
        <v>90</v>
      </c>
      <c r="C22" s="234">
        <v>78692343</v>
      </c>
      <c r="D22" s="240">
        <f>SUM(D20:D21)</f>
        <v>105728909</v>
      </c>
      <c r="E22" s="234">
        <f t="shared" si="2"/>
        <v>184421252</v>
      </c>
      <c r="F22" s="236">
        <f t="shared" si="3"/>
        <v>1</v>
      </c>
    </row>
    <row r="23" spans="2:6" x14ac:dyDescent="0.2">
      <c r="B23" s="196"/>
    </row>
    <row r="24" spans="2:6" x14ac:dyDescent="0.2">
      <c r="B24" s="196"/>
    </row>
    <row r="25" spans="2:6" s="281" customFormat="1" ht="23" x14ac:dyDescent="0.25">
      <c r="B25" s="282" t="s">
        <v>232</v>
      </c>
      <c r="D25" s="283"/>
    </row>
    <row r="26" spans="2:6" x14ac:dyDescent="0.2">
      <c r="B26" s="196"/>
    </row>
    <row r="27" spans="2:6" s="210" customFormat="1" ht="15" x14ac:dyDescent="0.2">
      <c r="B27" s="211" t="s">
        <v>234</v>
      </c>
      <c r="C27" s="212" t="s">
        <v>211</v>
      </c>
      <c r="D27" s="212" t="s">
        <v>227</v>
      </c>
      <c r="E27" s="212" t="s">
        <v>90</v>
      </c>
      <c r="F27" s="213" t="s">
        <v>230</v>
      </c>
    </row>
    <row r="28" spans="2:6" s="210" customFormat="1" ht="14" x14ac:dyDescent="0.2">
      <c r="B28" s="214" t="s">
        <v>218</v>
      </c>
      <c r="C28" s="241">
        <v>10406201</v>
      </c>
      <c r="D28" s="241">
        <f>D30-D29</f>
        <v>14982711</v>
      </c>
      <c r="E28" s="241">
        <f>SUM(C28:D28)</f>
        <v>25388912</v>
      </c>
      <c r="F28" s="242">
        <f>E28/$E$30</f>
        <v>0.23139342598325777</v>
      </c>
    </row>
    <row r="29" spans="2:6" s="210" customFormat="1" ht="14" x14ac:dyDescent="0.2">
      <c r="B29" s="225" t="s">
        <v>95</v>
      </c>
      <c r="C29" s="243">
        <v>35877723</v>
      </c>
      <c r="D29" s="243">
        <v>48455203</v>
      </c>
      <c r="E29" s="243">
        <f t="shared" ref="E29:E30" si="4">SUM(C29:D29)</f>
        <v>84332926</v>
      </c>
      <c r="F29" s="244">
        <f t="shared" ref="F29:F30" si="5">E29/$E$30</f>
        <v>0.76860657401674226</v>
      </c>
    </row>
    <row r="30" spans="2:6" s="210" customFormat="1" ht="14" x14ac:dyDescent="0.2">
      <c r="B30" s="233" t="s">
        <v>127</v>
      </c>
      <c r="C30" s="245">
        <v>46283924</v>
      </c>
      <c r="D30" s="245">
        <f>D7+D9</f>
        <v>63437914</v>
      </c>
      <c r="E30" s="245">
        <f t="shared" si="4"/>
        <v>109721838</v>
      </c>
      <c r="F30" s="246">
        <f t="shared" si="5"/>
        <v>1</v>
      </c>
    </row>
    <row r="31" spans="2:6" x14ac:dyDescent="0.2">
      <c r="B31" s="196"/>
    </row>
    <row r="32" spans="2:6" x14ac:dyDescent="0.2">
      <c r="B32" s="377" t="s">
        <v>241</v>
      </c>
      <c r="C32" s="377"/>
      <c r="D32" s="377"/>
      <c r="E32" s="377"/>
      <c r="F32" s="377"/>
    </row>
    <row r="33" spans="2:16" x14ac:dyDescent="0.2">
      <c r="B33" s="377"/>
      <c r="C33" s="377"/>
      <c r="D33" s="377"/>
      <c r="E33" s="377"/>
      <c r="F33" s="377"/>
    </row>
    <row r="34" spans="2:16" x14ac:dyDescent="0.2">
      <c r="B34" s="377"/>
      <c r="C34" s="377"/>
      <c r="D34" s="377"/>
      <c r="E34" s="377"/>
      <c r="F34" s="377"/>
    </row>
    <row r="35" spans="2:16" ht="26" customHeight="1" x14ac:dyDescent="0.2">
      <c r="B35" s="377"/>
      <c r="C35" s="377"/>
      <c r="D35" s="377"/>
      <c r="E35" s="377"/>
      <c r="F35" s="377"/>
    </row>
    <row r="37" spans="2:16" s="281" customFormat="1" ht="23" x14ac:dyDescent="0.25">
      <c r="B37" s="282" t="s">
        <v>274</v>
      </c>
      <c r="D37" s="283"/>
    </row>
    <row r="39" spans="2:16" s="210" customFormat="1" ht="15" x14ac:dyDescent="0.2">
      <c r="B39" s="211" t="s">
        <v>0</v>
      </c>
      <c r="C39" s="212" t="s">
        <v>211</v>
      </c>
      <c r="D39" s="212" t="s">
        <v>227</v>
      </c>
      <c r="E39" s="212" t="s">
        <v>90</v>
      </c>
      <c r="F39" s="213" t="s">
        <v>230</v>
      </c>
    </row>
    <row r="40" spans="2:16" s="210" customFormat="1" ht="14" x14ac:dyDescent="0.2">
      <c r="B40" s="214" t="s">
        <v>217</v>
      </c>
      <c r="C40" s="247">
        <v>30256737</v>
      </c>
      <c r="D40" s="241">
        <f>D7</f>
        <v>39706040</v>
      </c>
      <c r="E40" s="241">
        <f>SUM(C40:D40)</f>
        <v>69962777</v>
      </c>
      <c r="F40" s="248">
        <f>E40/$E$42</f>
        <v>0.63763766881119877</v>
      </c>
    </row>
    <row r="41" spans="2:16" s="210" customFormat="1" ht="14" x14ac:dyDescent="0.2">
      <c r="B41" s="225" t="s">
        <v>98</v>
      </c>
      <c r="C41" s="249">
        <v>16027187</v>
      </c>
      <c r="D41" s="243">
        <f>D9</f>
        <v>23731874</v>
      </c>
      <c r="E41" s="243">
        <f t="shared" ref="E41:E42" si="6">SUM(C41:D41)</f>
        <v>39759061</v>
      </c>
      <c r="F41" s="250">
        <f t="shared" ref="F41:F42" si="7">E41/$E$42</f>
        <v>0.36236233118880129</v>
      </c>
    </row>
    <row r="42" spans="2:16" s="210" customFormat="1" ht="14" x14ac:dyDescent="0.2">
      <c r="B42" s="233" t="s">
        <v>127</v>
      </c>
      <c r="C42" s="245">
        <v>46283924</v>
      </c>
      <c r="D42" s="245">
        <f>SUM(D40:D41)</f>
        <v>63437914</v>
      </c>
      <c r="E42" s="245">
        <f t="shared" si="6"/>
        <v>109721838</v>
      </c>
      <c r="F42" s="251">
        <f t="shared" si="7"/>
        <v>1</v>
      </c>
    </row>
    <row r="45" spans="2:16" s="281" customFormat="1" ht="23" x14ac:dyDescent="0.25">
      <c r="B45" s="284" t="s">
        <v>235</v>
      </c>
      <c r="C45" s="285"/>
      <c r="D45" s="286"/>
      <c r="E45" s="285"/>
    </row>
    <row r="47" spans="2:16" s="210" customFormat="1" ht="14" x14ac:dyDescent="0.2">
      <c r="B47" s="252" t="s">
        <v>134</v>
      </c>
      <c r="C47" s="252">
        <v>2021</v>
      </c>
      <c r="D47" s="253">
        <v>2020</v>
      </c>
      <c r="E47" s="253">
        <v>2019</v>
      </c>
      <c r="F47" s="252">
        <v>2018</v>
      </c>
      <c r="G47" s="252">
        <v>2017</v>
      </c>
      <c r="H47" s="254" t="s">
        <v>236</v>
      </c>
      <c r="I47" s="254" t="s">
        <v>192</v>
      </c>
      <c r="J47" s="254" t="s">
        <v>151</v>
      </c>
      <c r="K47" s="255" t="s">
        <v>155</v>
      </c>
      <c r="L47" s="255" t="s">
        <v>237</v>
      </c>
      <c r="M47" s="254" t="s">
        <v>193</v>
      </c>
      <c r="N47" s="254" t="s">
        <v>152</v>
      </c>
      <c r="O47" s="254" t="s">
        <v>133</v>
      </c>
      <c r="P47" s="254" t="s">
        <v>132</v>
      </c>
    </row>
    <row r="48" spans="2:16" s="210" customFormat="1" ht="14" x14ac:dyDescent="0.2">
      <c r="B48" s="256" t="s">
        <v>172</v>
      </c>
      <c r="C48" s="257">
        <f t="shared" ref="C48:C53" si="8">E7</f>
        <v>69962777</v>
      </c>
      <c r="D48" s="258">
        <v>55211440.0437392</v>
      </c>
      <c r="E48" s="258">
        <v>55741283</v>
      </c>
      <c r="F48" s="259">
        <v>54536270.3022644</v>
      </c>
      <c r="G48" s="259">
        <v>53440907.902698338</v>
      </c>
      <c r="H48" s="232">
        <f>C48/D48-1</f>
        <v>0.26717899305967396</v>
      </c>
      <c r="I48" s="260">
        <v>-9.5053957810909973E-3</v>
      </c>
      <c r="J48" s="260">
        <v>2.2095619870168726E-2</v>
      </c>
      <c r="K48" s="261">
        <v>2.0496702667559985E-2</v>
      </c>
      <c r="L48" s="261">
        <f t="shared" ref="L48:L53" si="9">F7</f>
        <v>0.37936396289078439</v>
      </c>
      <c r="M48" s="260">
        <v>0.39418876640361156</v>
      </c>
      <c r="N48" s="260">
        <v>0.4073639877008432</v>
      </c>
      <c r="O48" s="260">
        <v>0.42534798497419579</v>
      </c>
      <c r="P48" s="260">
        <v>0.45377397019714444</v>
      </c>
    </row>
    <row r="49" spans="2:19" s="210" customFormat="1" ht="14" x14ac:dyDescent="0.2">
      <c r="B49" s="256" t="s">
        <v>86</v>
      </c>
      <c r="C49" s="257">
        <f t="shared" si="8"/>
        <v>40187709</v>
      </c>
      <c r="D49" s="258">
        <v>30268701.685451999</v>
      </c>
      <c r="E49" s="258">
        <v>30128735</v>
      </c>
      <c r="F49" s="259">
        <v>29023726.363768801</v>
      </c>
      <c r="G49" s="259">
        <v>26786328.863212992</v>
      </c>
      <c r="H49" s="232">
        <f t="shared" ref="H49:H54" si="10">C49/D49-1</f>
        <v>0.32769847275330477</v>
      </c>
      <c r="I49" s="260">
        <v>4.6456210475480653E-3</v>
      </c>
      <c r="J49" s="260">
        <v>3.8072596963655725E-2</v>
      </c>
      <c r="K49" s="261">
        <v>8.352759021145828E-2</v>
      </c>
      <c r="L49" s="261">
        <f t="shared" si="9"/>
        <v>0.21791257007625131</v>
      </c>
      <c r="M49" s="260">
        <v>0.21610706347407152</v>
      </c>
      <c r="N49" s="260">
        <v>0.22018441222427487</v>
      </c>
      <c r="O49" s="260">
        <v>0.22636647971797436</v>
      </c>
      <c r="P49" s="260">
        <v>0.22744633787654633</v>
      </c>
    </row>
    <row r="50" spans="2:19" s="210" customFormat="1" ht="14" x14ac:dyDescent="0.2">
      <c r="B50" s="256" t="s">
        <v>98</v>
      </c>
      <c r="C50" s="257">
        <f t="shared" si="8"/>
        <v>39759061</v>
      </c>
      <c r="D50" s="258">
        <v>28887354</v>
      </c>
      <c r="E50" s="258">
        <v>25175706</v>
      </c>
      <c r="F50" s="259">
        <v>22225423.894006908</v>
      </c>
      <c r="G50" s="259">
        <v>19625070.356187958</v>
      </c>
      <c r="H50" s="232">
        <f t="shared" si="10"/>
        <v>0.37634831490623899</v>
      </c>
      <c r="I50" s="260">
        <v>0.14742974834548828</v>
      </c>
      <c r="J50" s="260">
        <v>0.13274356970931089</v>
      </c>
      <c r="K50" s="261">
        <v>0.13250161607696032</v>
      </c>
      <c r="L50" s="261">
        <f t="shared" si="9"/>
        <v>0.21558828263458488</v>
      </c>
      <c r="M50" s="260">
        <v>0.20624476428985467</v>
      </c>
      <c r="N50" s="260">
        <v>0.1839870816992864</v>
      </c>
      <c r="O50" s="260">
        <v>0.17334407388179351</v>
      </c>
      <c r="P50" s="260">
        <v>0.16663912422932561</v>
      </c>
    </row>
    <row r="51" spans="2:19" s="210" customFormat="1" ht="14" x14ac:dyDescent="0.2">
      <c r="B51" s="256" t="s">
        <v>87</v>
      </c>
      <c r="C51" s="257">
        <f t="shared" si="8"/>
        <v>20526521</v>
      </c>
      <c r="D51" s="258">
        <v>16495648</v>
      </c>
      <c r="E51" s="258">
        <v>18078714</v>
      </c>
      <c r="F51" s="259">
        <v>16074434.714909999</v>
      </c>
      <c r="G51" s="259">
        <v>13187803.891762685</v>
      </c>
      <c r="H51" s="232">
        <f t="shared" si="10"/>
        <v>0.24435978507785805</v>
      </c>
      <c r="I51" s="260">
        <v>-8.7565188541618655E-2</v>
      </c>
      <c r="J51" s="260">
        <v>0.12468738842995908</v>
      </c>
      <c r="K51" s="261">
        <v>0.2188863928246878</v>
      </c>
      <c r="L51" s="261">
        <f t="shared" si="9"/>
        <v>0.11130236226788005</v>
      </c>
      <c r="M51" s="260">
        <v>0.11777267774571573</v>
      </c>
      <c r="N51" s="260">
        <v>0.13212141219539317</v>
      </c>
      <c r="O51" s="260">
        <v>0.12537029719288195</v>
      </c>
      <c r="P51" s="260">
        <v>0.11197942484514466</v>
      </c>
    </row>
    <row r="52" spans="2:19" s="210" customFormat="1" ht="14" x14ac:dyDescent="0.2">
      <c r="B52" s="256" t="s">
        <v>89</v>
      </c>
      <c r="C52" s="257">
        <f t="shared" si="8"/>
        <v>10283778</v>
      </c>
      <c r="D52" s="258">
        <v>6963053</v>
      </c>
      <c r="E52" s="258">
        <v>6202853</v>
      </c>
      <c r="F52" s="259">
        <v>4163961.3995507145</v>
      </c>
      <c r="G52" s="259">
        <v>3017230.4679257954</v>
      </c>
      <c r="H52" s="232">
        <f t="shared" si="10"/>
        <v>0.47690646617223797</v>
      </c>
      <c r="I52" s="260">
        <v>0.12255650746519375</v>
      </c>
      <c r="J52" s="260">
        <v>0.48965189751021199</v>
      </c>
      <c r="K52" s="261">
        <v>0.38006076891210872</v>
      </c>
      <c r="L52" s="261">
        <f t="shared" si="9"/>
        <v>5.5762434581021064E-2</v>
      </c>
      <c r="M52" s="260">
        <v>4.9713560637044338E-2</v>
      </c>
      <c r="N52" s="260">
        <v>4.533119435378153E-2</v>
      </c>
      <c r="O52" s="260">
        <v>3.2476232441140909E-2</v>
      </c>
      <c r="P52" s="260">
        <v>2.5619711606010072E-2</v>
      </c>
    </row>
    <row r="53" spans="2:19" s="210" customFormat="1" ht="14" x14ac:dyDescent="0.2">
      <c r="B53" s="256" t="s">
        <v>3</v>
      </c>
      <c r="C53" s="257">
        <f t="shared" si="8"/>
        <v>3701406</v>
      </c>
      <c r="D53" s="258">
        <v>2237257</v>
      </c>
      <c r="E53" s="258">
        <v>1506805</v>
      </c>
      <c r="F53" s="259">
        <v>2191837.9635294997</v>
      </c>
      <c r="G53" s="259">
        <v>1712542.6732699997</v>
      </c>
      <c r="H53" s="232">
        <f t="shared" si="10"/>
        <v>0.65443934246266755</v>
      </c>
      <c r="I53" s="260">
        <v>0.48476876569960936</v>
      </c>
      <c r="J53" s="260">
        <v>-0.3125381414720988</v>
      </c>
      <c r="K53" s="261">
        <v>0.27987348738254436</v>
      </c>
      <c r="L53" s="261">
        <f t="shared" si="9"/>
        <v>2.0070387549478298E-2</v>
      </c>
      <c r="M53" s="260">
        <v>1.5973167449702293E-2</v>
      </c>
      <c r="N53" s="260">
        <v>1.1011911826420806E-2</v>
      </c>
      <c r="O53" s="260">
        <v>1.7094932528572783E-2</v>
      </c>
      <c r="P53" s="260">
        <v>1.4541431245828839E-2</v>
      </c>
    </row>
    <row r="54" spans="2:19" s="210" customFormat="1" ht="14" x14ac:dyDescent="0.2">
      <c r="B54" s="252" t="s">
        <v>90</v>
      </c>
      <c r="C54" s="262">
        <f>SUM(C48:C53)</f>
        <v>184421252</v>
      </c>
      <c r="D54" s="263">
        <v>140063453.72919118</v>
      </c>
      <c r="E54" s="263">
        <v>136834096</v>
      </c>
      <c r="F54" s="264">
        <v>128215654.54359189</v>
      </c>
      <c r="G54" s="264">
        <v>117769884.15505777</v>
      </c>
      <c r="H54" s="265">
        <f t="shared" si="10"/>
        <v>0.31669787578259623</v>
      </c>
      <c r="I54" s="267">
        <v>2.3600533957495395E-2</v>
      </c>
      <c r="J54" s="267">
        <v>6.721832436988362E-2</v>
      </c>
      <c r="K54" s="266">
        <v>8.8696447852330662E-2</v>
      </c>
      <c r="L54" s="266">
        <f>F14</f>
        <v>1</v>
      </c>
      <c r="M54" s="267">
        <v>1</v>
      </c>
      <c r="N54" s="267">
        <v>1</v>
      </c>
      <c r="O54" s="267">
        <v>1.0000000007365595</v>
      </c>
      <c r="P54" s="267">
        <v>1.0000000007365595</v>
      </c>
    </row>
    <row r="55" spans="2:19" ht="20" x14ac:dyDescent="0.2">
      <c r="B55" s="198"/>
      <c r="C55" s="199"/>
      <c r="D55" s="200"/>
      <c r="E55" s="200"/>
      <c r="F55" s="201"/>
      <c r="G55" s="201"/>
      <c r="H55" s="202"/>
      <c r="I55" s="203"/>
      <c r="J55" s="203"/>
      <c r="K55" s="204"/>
      <c r="L55" s="205"/>
      <c r="M55" s="206"/>
      <c r="N55" s="206"/>
      <c r="O55" s="206"/>
      <c r="P55" s="206"/>
    </row>
    <row r="56" spans="2:19" s="210" customFormat="1" ht="14" x14ac:dyDescent="0.2">
      <c r="B56" s="252" t="s">
        <v>130</v>
      </c>
      <c r="C56" s="252">
        <v>2021</v>
      </c>
      <c r="D56" s="253">
        <v>2020</v>
      </c>
      <c r="E56" s="253">
        <v>2019</v>
      </c>
      <c r="F56" s="252">
        <v>2018</v>
      </c>
      <c r="G56" s="252">
        <v>2017</v>
      </c>
      <c r="H56" s="254" t="s">
        <v>236</v>
      </c>
      <c r="I56" s="254" t="s">
        <v>192</v>
      </c>
      <c r="J56" s="254" t="s">
        <v>151</v>
      </c>
      <c r="K56" s="255" t="s">
        <v>155</v>
      </c>
      <c r="L56" s="255" t="s">
        <v>237</v>
      </c>
      <c r="M56" s="254" t="s">
        <v>193</v>
      </c>
      <c r="N56" s="254" t="s">
        <v>152</v>
      </c>
      <c r="O56" s="254" t="s">
        <v>133</v>
      </c>
      <c r="P56" s="254" t="s">
        <v>132</v>
      </c>
      <c r="Q56" s="268"/>
      <c r="R56" s="268"/>
      <c r="S56" s="268"/>
    </row>
    <row r="57" spans="2:19" s="210" customFormat="1" ht="14" x14ac:dyDescent="0.2">
      <c r="B57" s="256" t="s">
        <v>93</v>
      </c>
      <c r="C57" s="257">
        <f>E20</f>
        <v>85280496</v>
      </c>
      <c r="D57" s="258">
        <v>69898949</v>
      </c>
      <c r="E57" s="258">
        <v>75465193</v>
      </c>
      <c r="F57" s="259">
        <v>78184329.529063523</v>
      </c>
      <c r="G57" s="259">
        <v>74748944.992371812</v>
      </c>
      <c r="H57" s="260">
        <f>C57/D57-1</f>
        <v>0.22005405260099109</v>
      </c>
      <c r="I57" s="260">
        <v>-7.3759090498847546E-2</v>
      </c>
      <c r="J57" s="232">
        <v>-3.4778536126638171E-2</v>
      </c>
      <c r="K57" s="261">
        <v>4.5958970217469863E-2</v>
      </c>
      <c r="L57" s="261">
        <f>F20</f>
        <v>0.46242228092020543</v>
      </c>
      <c r="M57" s="232">
        <v>0.4990520153815427</v>
      </c>
      <c r="N57" s="232">
        <v>0.55150868976398981</v>
      </c>
      <c r="O57" s="232">
        <v>0.60978770126833204</v>
      </c>
      <c r="P57" s="232">
        <v>0.63470339269399478</v>
      </c>
      <c r="Q57" s="268"/>
      <c r="R57" s="268"/>
      <c r="S57" s="268"/>
    </row>
    <row r="58" spans="2:19" s="210" customFormat="1" ht="14" x14ac:dyDescent="0.2">
      <c r="B58" s="256" t="s">
        <v>94</v>
      </c>
      <c r="C58" s="257">
        <f>E21</f>
        <v>99140756</v>
      </c>
      <c r="D58" s="258">
        <v>70164505</v>
      </c>
      <c r="E58" s="258">
        <v>61368903</v>
      </c>
      <c r="F58" s="259">
        <v>50031324.961048007</v>
      </c>
      <c r="G58" s="259">
        <v>43020939.10278067</v>
      </c>
      <c r="H58" s="260">
        <f>C58/D58-1</f>
        <v>0.41297591994698735</v>
      </c>
      <c r="I58" s="260">
        <v>0.14332343532358727</v>
      </c>
      <c r="J58" s="232">
        <v>0.22660959004741299</v>
      </c>
      <c r="K58" s="261">
        <v>0.16295287839995609</v>
      </c>
      <c r="L58" s="261">
        <f>F21</f>
        <v>0.53757771907979457</v>
      </c>
      <c r="M58" s="232">
        <v>0.50094798461845724</v>
      </c>
      <c r="N58" s="232">
        <v>0.44849131023601019</v>
      </c>
      <c r="O58" s="232">
        <v>0.39021229475486441</v>
      </c>
      <c r="P58" s="232">
        <v>0.36529660730600527</v>
      </c>
      <c r="Q58" s="268"/>
      <c r="R58" s="268"/>
      <c r="S58" s="268"/>
    </row>
    <row r="59" spans="2:19" s="210" customFormat="1" ht="14" x14ac:dyDescent="0.2">
      <c r="B59" s="252" t="s">
        <v>90</v>
      </c>
      <c r="C59" s="262">
        <f>SUM(C57:C58)</f>
        <v>184421252</v>
      </c>
      <c r="D59" s="263">
        <v>140063454</v>
      </c>
      <c r="E59" s="263">
        <v>136834096</v>
      </c>
      <c r="F59" s="264">
        <v>128215655</v>
      </c>
      <c r="G59" s="264">
        <v>117769884.09515248</v>
      </c>
      <c r="H59" s="267">
        <f>C59/D59-1</f>
        <v>0.31669787323679732</v>
      </c>
      <c r="I59" s="267">
        <v>2.3600535936598721E-2</v>
      </c>
      <c r="J59" s="265">
        <v>6.7218320570916257E-2</v>
      </c>
      <c r="K59" s="266">
        <v>8.8696452281534333E-2</v>
      </c>
      <c r="L59" s="266">
        <f>F22</f>
        <v>1</v>
      </c>
      <c r="M59" s="265">
        <v>0.99999999602319645</v>
      </c>
      <c r="N59" s="265">
        <v>0.99999999602319645</v>
      </c>
      <c r="O59" s="265">
        <v>1</v>
      </c>
      <c r="P59" s="265">
        <v>1</v>
      </c>
      <c r="Q59" s="268"/>
      <c r="R59" s="268"/>
      <c r="S59" s="268"/>
    </row>
    <row r="60" spans="2:19" ht="20" x14ac:dyDescent="0.2">
      <c r="B60" s="198"/>
      <c r="C60" s="199"/>
      <c r="D60" s="200"/>
      <c r="E60" s="200"/>
      <c r="F60" s="201"/>
      <c r="G60" s="201"/>
      <c r="H60" s="202"/>
      <c r="I60" s="203"/>
      <c r="J60" s="203"/>
      <c r="K60" s="204"/>
      <c r="L60" s="205"/>
      <c r="M60" s="206"/>
      <c r="N60" s="206"/>
      <c r="O60" s="206"/>
      <c r="P60" s="206"/>
    </row>
    <row r="62" spans="2:19" s="210" customFormat="1" ht="14" x14ac:dyDescent="0.2">
      <c r="B62" s="252" t="s">
        <v>135</v>
      </c>
      <c r="C62" s="252">
        <v>2021</v>
      </c>
      <c r="D62" s="252">
        <v>2020</v>
      </c>
      <c r="E62" s="254" t="s">
        <v>236</v>
      </c>
    </row>
    <row r="63" spans="2:19" s="210" customFormat="1" ht="14" x14ac:dyDescent="0.2">
      <c r="B63" s="256" t="s">
        <v>136</v>
      </c>
      <c r="C63" s="269">
        <f>E29</f>
        <v>84332926</v>
      </c>
      <c r="D63" s="270">
        <v>63986868</v>
      </c>
      <c r="E63" s="260">
        <f>C63/D63-1</f>
        <v>0.31797240021186846</v>
      </c>
    </row>
    <row r="65" spans="2:5" x14ac:dyDescent="0.2">
      <c r="B65" s="271" t="s">
        <v>242</v>
      </c>
    </row>
    <row r="67" spans="2:5" s="281" customFormat="1" ht="23" x14ac:dyDescent="0.25">
      <c r="B67" s="284" t="s">
        <v>238</v>
      </c>
    </row>
    <row r="69" spans="2:5" s="210" customFormat="1" ht="15" x14ac:dyDescent="0.2">
      <c r="B69" s="211" t="s">
        <v>229</v>
      </c>
      <c r="C69" s="213" t="s">
        <v>227</v>
      </c>
      <c r="D69" s="213" t="s">
        <v>189</v>
      </c>
      <c r="E69" s="254" t="s">
        <v>233</v>
      </c>
    </row>
    <row r="70" spans="2:5" s="210" customFormat="1" ht="14" x14ac:dyDescent="0.2">
      <c r="B70" s="214" t="s">
        <v>172</v>
      </c>
      <c r="C70" s="216">
        <v>39706040</v>
      </c>
      <c r="D70" s="238">
        <v>31157455.043739196</v>
      </c>
      <c r="E70" s="272">
        <f>C70/D70-1</f>
        <v>0.27436724033654869</v>
      </c>
    </row>
    <row r="71" spans="2:5" s="210" customFormat="1" ht="14" x14ac:dyDescent="0.2">
      <c r="B71" s="225" t="s">
        <v>86</v>
      </c>
      <c r="C71" s="220">
        <v>22636723</v>
      </c>
      <c r="D71" s="273">
        <v>16767942.685451997</v>
      </c>
      <c r="E71" s="274">
        <f t="shared" ref="E71:E77" si="11">C71/D71-1</f>
        <v>0.35000002234262184</v>
      </c>
    </row>
    <row r="72" spans="2:5" s="210" customFormat="1" ht="14" x14ac:dyDescent="0.2">
      <c r="B72" s="214" t="s">
        <v>98</v>
      </c>
      <c r="C72" s="216">
        <v>23731874</v>
      </c>
      <c r="D72" s="238">
        <v>16599975</v>
      </c>
      <c r="E72" s="272">
        <f t="shared" si="11"/>
        <v>0.42963311691734485</v>
      </c>
    </row>
    <row r="73" spans="2:5" s="210" customFormat="1" ht="14" x14ac:dyDescent="0.2">
      <c r="B73" s="223" t="s">
        <v>87</v>
      </c>
      <c r="C73" s="220">
        <v>11235903</v>
      </c>
      <c r="D73" s="273">
        <v>8223358</v>
      </c>
      <c r="E73" s="274">
        <f t="shared" si="11"/>
        <v>0.36634000368219399</v>
      </c>
    </row>
    <row r="74" spans="2:5" s="210" customFormat="1" ht="14" x14ac:dyDescent="0.2">
      <c r="B74" s="214" t="s">
        <v>89</v>
      </c>
      <c r="C74" s="216">
        <v>6180084</v>
      </c>
      <c r="D74" s="238">
        <v>4363525</v>
      </c>
      <c r="E74" s="272">
        <f t="shared" si="11"/>
        <v>0.41630539529394239</v>
      </c>
    </row>
    <row r="75" spans="2:5" s="210" customFormat="1" ht="14" x14ac:dyDescent="0.2">
      <c r="B75" s="225" t="s">
        <v>142</v>
      </c>
      <c r="C75" s="227">
        <v>2238285</v>
      </c>
      <c r="D75" s="273">
        <v>1399617</v>
      </c>
      <c r="E75" s="274">
        <f t="shared" si="11"/>
        <v>0.59921249884789907</v>
      </c>
    </row>
    <row r="76" spans="2:5" s="210" customFormat="1" ht="14" x14ac:dyDescent="0.2">
      <c r="B76" s="229" t="s">
        <v>200</v>
      </c>
      <c r="C76" s="231">
        <v>727783</v>
      </c>
      <c r="D76" s="275">
        <v>479310</v>
      </c>
      <c r="E76" s="276">
        <f t="shared" si="11"/>
        <v>0.51839727942250313</v>
      </c>
    </row>
    <row r="77" spans="2:5" s="210" customFormat="1" ht="14" x14ac:dyDescent="0.2">
      <c r="B77" s="233" t="s">
        <v>90</v>
      </c>
      <c r="C77" s="240">
        <f>D14</f>
        <v>105728909</v>
      </c>
      <c r="D77" s="240">
        <f>SUM(D70:D75)</f>
        <v>78511872.729191184</v>
      </c>
      <c r="E77" s="277">
        <f t="shared" si="11"/>
        <v>0.3466614070548002</v>
      </c>
    </row>
    <row r="78" spans="2:5" x14ac:dyDescent="0.2">
      <c r="B78" s="196"/>
    </row>
    <row r="79" spans="2:5" x14ac:dyDescent="0.2">
      <c r="B79" s="196"/>
    </row>
    <row r="80" spans="2:5" s="210" customFormat="1" ht="15" x14ac:dyDescent="0.2">
      <c r="B80" s="211" t="s">
        <v>92</v>
      </c>
      <c r="C80" s="213" t="s">
        <v>227</v>
      </c>
      <c r="D80" s="213" t="s">
        <v>189</v>
      </c>
      <c r="E80" s="254" t="s">
        <v>233</v>
      </c>
    </row>
    <row r="81" spans="2:5" s="210" customFormat="1" ht="14" x14ac:dyDescent="0.2">
      <c r="B81" s="214" t="s">
        <v>93</v>
      </c>
      <c r="C81" s="238">
        <f>D20</f>
        <v>47853653</v>
      </c>
      <c r="D81" s="238">
        <v>37588807</v>
      </c>
      <c r="E81" s="217">
        <f>C81/D81-1</f>
        <v>0.27308251629268265</v>
      </c>
    </row>
    <row r="82" spans="2:5" s="210" customFormat="1" ht="14" x14ac:dyDescent="0.2">
      <c r="B82" s="225" t="s">
        <v>94</v>
      </c>
      <c r="C82" s="239">
        <f>D21</f>
        <v>57875256</v>
      </c>
      <c r="D82" s="239">
        <v>40923066</v>
      </c>
      <c r="E82" s="228">
        <f t="shared" ref="E82:E83" si="12">C82/D82-1</f>
        <v>0.41424535493015102</v>
      </c>
    </row>
    <row r="83" spans="2:5" s="210" customFormat="1" ht="14" x14ac:dyDescent="0.2">
      <c r="B83" s="233" t="s">
        <v>90</v>
      </c>
      <c r="C83" s="240">
        <f>SUM(C81:C82)</f>
        <v>105728909</v>
      </c>
      <c r="D83" s="240">
        <f>SUM(D81:D82)</f>
        <v>78511873</v>
      </c>
      <c r="E83" s="236">
        <f t="shared" si="12"/>
        <v>0.34666140240979848</v>
      </c>
    </row>
    <row r="84" spans="2:5" ht="20" x14ac:dyDescent="0.2">
      <c r="B84" s="207"/>
      <c r="C84" s="208"/>
      <c r="D84" s="208"/>
      <c r="E84" s="209"/>
    </row>
    <row r="85" spans="2:5" s="281" customFormat="1" ht="23" x14ac:dyDescent="0.25">
      <c r="B85" s="284" t="s">
        <v>240</v>
      </c>
      <c r="C85" s="287"/>
      <c r="D85" s="287"/>
      <c r="E85" s="288"/>
    </row>
    <row r="86" spans="2:5" x14ac:dyDescent="0.2">
      <c r="B86" s="196"/>
    </row>
    <row r="87" spans="2:5" s="210" customFormat="1" ht="14" x14ac:dyDescent="0.2">
      <c r="B87" s="211" t="s">
        <v>0</v>
      </c>
      <c r="C87" s="278" t="s">
        <v>227</v>
      </c>
      <c r="D87" s="278" t="s">
        <v>189</v>
      </c>
      <c r="E87" s="212" t="s">
        <v>233</v>
      </c>
    </row>
    <row r="88" spans="2:5" s="210" customFormat="1" ht="14" x14ac:dyDescent="0.2">
      <c r="B88" s="214" t="s">
        <v>170</v>
      </c>
      <c r="C88" s="238">
        <f>C90-C89</f>
        <v>14982711</v>
      </c>
      <c r="D88" s="238">
        <f>D90-D89</f>
        <v>11229877.0437392</v>
      </c>
      <c r="E88" s="217">
        <f>C88/D88-1</f>
        <v>0.33418299609549629</v>
      </c>
    </row>
    <row r="89" spans="2:5" s="210" customFormat="1" ht="14" x14ac:dyDescent="0.2">
      <c r="B89" s="225" t="s">
        <v>95</v>
      </c>
      <c r="C89" s="239">
        <f>D29</f>
        <v>48455203</v>
      </c>
      <c r="D89" s="239">
        <v>36527553</v>
      </c>
      <c r="E89" s="228">
        <f t="shared" ref="E89:E90" si="13">C89/D89-1</f>
        <v>0.32653843524640158</v>
      </c>
    </row>
    <row r="90" spans="2:5" s="210" customFormat="1" ht="14" x14ac:dyDescent="0.2">
      <c r="B90" s="233" t="s">
        <v>127</v>
      </c>
      <c r="C90" s="240">
        <f>D30</f>
        <v>63437914</v>
      </c>
      <c r="D90" s="240">
        <v>47757430.0437392</v>
      </c>
      <c r="E90" s="236">
        <f t="shared" si="13"/>
        <v>0.32833600848914291</v>
      </c>
    </row>
    <row r="91" spans="2:5" x14ac:dyDescent="0.2">
      <c r="B91" s="196"/>
    </row>
    <row r="92" spans="2:5" s="281" customFormat="1" ht="23" x14ac:dyDescent="0.25">
      <c r="B92" s="284" t="s">
        <v>239</v>
      </c>
    </row>
    <row r="93" spans="2:5" x14ac:dyDescent="0.2">
      <c r="B93" s="196"/>
    </row>
    <row r="94" spans="2:5" s="210" customFormat="1" ht="14" x14ac:dyDescent="0.2">
      <c r="B94" s="211" t="s">
        <v>0</v>
      </c>
      <c r="C94" s="278" t="s">
        <v>227</v>
      </c>
      <c r="D94" s="278" t="s">
        <v>189</v>
      </c>
      <c r="E94" s="212" t="s">
        <v>233</v>
      </c>
    </row>
    <row r="95" spans="2:5" s="210" customFormat="1" ht="14" x14ac:dyDescent="0.2">
      <c r="B95" s="214" t="s">
        <v>172</v>
      </c>
      <c r="C95" s="238">
        <f>D40</f>
        <v>39706040</v>
      </c>
      <c r="D95" s="238">
        <v>31157455.043739196</v>
      </c>
      <c r="E95" s="217">
        <f>C95/D95-1</f>
        <v>0.27436724033654869</v>
      </c>
    </row>
    <row r="96" spans="2:5" s="210" customFormat="1" ht="14" x14ac:dyDescent="0.2">
      <c r="B96" s="225" t="s">
        <v>98</v>
      </c>
      <c r="C96" s="239">
        <f>D41</f>
        <v>23731874</v>
      </c>
      <c r="D96" s="239">
        <v>16599975</v>
      </c>
      <c r="E96" s="228">
        <f t="shared" ref="E96:E97" si="14">C96/D96-1</f>
        <v>0.42963311691734485</v>
      </c>
    </row>
    <row r="97" spans="2:5" s="210" customFormat="1" ht="14" x14ac:dyDescent="0.2">
      <c r="B97" s="233" t="s">
        <v>127</v>
      </c>
      <c r="C97" s="240">
        <f>D42</f>
        <v>63437914</v>
      </c>
      <c r="D97" s="240">
        <v>47757430.0437392</v>
      </c>
      <c r="E97" s="236">
        <f t="shared" si="14"/>
        <v>0.32833600848914291</v>
      </c>
    </row>
    <row r="99" spans="2:5" x14ac:dyDescent="0.2">
      <c r="B99" s="289" t="s">
        <v>244</v>
      </c>
    </row>
    <row r="100" spans="2:5" x14ac:dyDescent="0.2">
      <c r="B100" s="289" t="s">
        <v>140</v>
      </c>
    </row>
  </sheetData>
  <mergeCells count="1">
    <mergeCell ref="B32:F35"/>
  </mergeCells>
  <hyperlinks>
    <hyperlink ref="B99" r:id="rId1" xr:uid="{B348C571-CDF5-044E-8C2F-7E7B32D06321}"/>
    <hyperlink ref="B100" r:id="rId2" xr:uid="{A4AA0765-AA7E-6A44-B8C7-E15B195244DD}"/>
  </hyperlinks>
  <pageMargins left="0.75000000000000011" right="0.75000000000000011" top="1" bottom="1" header="0.5" footer="0.5"/>
  <pageSetup orientation="landscape" horizontalDpi="4294967292" verticalDpi="4294967292"/>
  <ignoredErrors>
    <ignoredError sqref="D77" formulaRange="1"/>
  </ignoredError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98018-32D9-FB4E-823F-2DC121879081}">
  <dimension ref="A2:N149"/>
  <sheetViews>
    <sheetView showGridLines="0" workbookViewId="0">
      <selection activeCell="B39" sqref="B39:F42"/>
    </sheetView>
  </sheetViews>
  <sheetFormatPr baseColWidth="10" defaultRowHeight="16" x14ac:dyDescent="0.2"/>
  <cols>
    <col min="2" max="2" width="39.5" style="117" customWidth="1"/>
    <col min="3" max="4" width="23.6640625" style="117" customWidth="1"/>
    <col min="5" max="5" width="31.5" style="117" customWidth="1"/>
    <col min="6" max="6" width="31.1640625" style="117" customWidth="1"/>
    <col min="7" max="9" width="23.6640625" customWidth="1"/>
    <col min="10" max="12" width="18.83203125" customWidth="1"/>
    <col min="13" max="13" width="25.5" customWidth="1"/>
    <col min="14" max="14" width="18.83203125" customWidth="1"/>
  </cols>
  <sheetData>
    <row r="2" spans="2:6" s="74" customFormat="1" ht="33" customHeight="1" x14ac:dyDescent="0.3">
      <c r="B2" s="114" t="s">
        <v>209</v>
      </c>
      <c r="C2" s="115"/>
      <c r="D2" s="115"/>
      <c r="E2" s="115"/>
      <c r="F2" s="115"/>
    </row>
    <row r="5" spans="2:6" ht="26" x14ac:dyDescent="0.3">
      <c r="B5" s="116" t="s">
        <v>210</v>
      </c>
    </row>
    <row r="7" spans="2:6" ht="22" x14ac:dyDescent="0.2">
      <c r="B7" s="118" t="s">
        <v>84</v>
      </c>
      <c r="C7" s="119" t="s">
        <v>211</v>
      </c>
      <c r="D7" s="119" t="s">
        <v>164</v>
      </c>
      <c r="E7" s="120" t="s">
        <v>216</v>
      </c>
      <c r="F7" s="120" t="s">
        <v>215</v>
      </c>
    </row>
    <row r="8" spans="2:6" ht="21" x14ac:dyDescent="0.25">
      <c r="B8" s="14" t="s">
        <v>217</v>
      </c>
      <c r="C8" s="177">
        <v>30256737</v>
      </c>
      <c r="D8" s="45">
        <v>24053985</v>
      </c>
      <c r="E8" s="182">
        <f>C8/D8-1</f>
        <v>0.25786795826138587</v>
      </c>
      <c r="F8" s="147">
        <f>C8/$C$15</f>
        <v>0.38449404156132444</v>
      </c>
    </row>
    <row r="9" spans="2:6" ht="21" x14ac:dyDescent="0.25">
      <c r="B9" s="17" t="s">
        <v>86</v>
      </c>
      <c r="C9" s="178">
        <v>17550986</v>
      </c>
      <c r="D9" s="49">
        <v>13500759</v>
      </c>
      <c r="E9" s="183">
        <f t="shared" ref="E9:E13" si="0">C9/D9-1</f>
        <v>0.29999994815106312</v>
      </c>
      <c r="F9" s="148">
        <f t="shared" ref="F9:F13" si="1">C9/$C$15</f>
        <v>0.22303295760300337</v>
      </c>
    </row>
    <row r="10" spans="2:6" ht="21" x14ac:dyDescent="0.25">
      <c r="B10" s="14" t="s">
        <v>98</v>
      </c>
      <c r="C10" s="177">
        <v>16027187</v>
      </c>
      <c r="D10" s="45">
        <v>12287379</v>
      </c>
      <c r="E10" s="182">
        <f t="shared" si="0"/>
        <v>0.30436173572899472</v>
      </c>
      <c r="F10" s="147">
        <f t="shared" si="1"/>
        <v>0.2036689516284958</v>
      </c>
    </row>
    <row r="11" spans="2:6" ht="21" x14ac:dyDescent="0.25">
      <c r="B11" s="44" t="s">
        <v>87</v>
      </c>
      <c r="C11" s="179">
        <v>9290618</v>
      </c>
      <c r="D11" s="49">
        <v>8272290</v>
      </c>
      <c r="E11" s="183">
        <f t="shared" si="0"/>
        <v>0.12310110017903142</v>
      </c>
      <c r="F11" s="148">
        <f t="shared" si="1"/>
        <v>0.11806254135805817</v>
      </c>
    </row>
    <row r="12" spans="2:6" ht="21" x14ac:dyDescent="0.25">
      <c r="B12" s="121" t="s">
        <v>89</v>
      </c>
      <c r="C12" s="180">
        <v>4103694</v>
      </c>
      <c r="D12" s="122">
        <v>2599528</v>
      </c>
      <c r="E12" s="184">
        <f t="shared" si="0"/>
        <v>0.57863042829313627</v>
      </c>
      <c r="F12" s="149">
        <f t="shared" si="1"/>
        <v>5.2148580707528307E-2</v>
      </c>
    </row>
    <row r="13" spans="2:6" ht="21" x14ac:dyDescent="0.25">
      <c r="B13" s="17" t="s">
        <v>142</v>
      </c>
      <c r="C13" s="178">
        <v>1463121</v>
      </c>
      <c r="D13" s="47">
        <v>837640</v>
      </c>
      <c r="E13" s="185">
        <f t="shared" si="0"/>
        <v>0.74671816054629669</v>
      </c>
      <c r="F13" s="151">
        <f t="shared" si="1"/>
        <v>1.8592927141589874E-2</v>
      </c>
    </row>
    <row r="14" spans="2:6" ht="21" x14ac:dyDescent="0.25">
      <c r="B14" s="158" t="s">
        <v>200</v>
      </c>
      <c r="C14" s="178">
        <v>425283</v>
      </c>
      <c r="D14" s="159" t="s">
        <v>64</v>
      </c>
      <c r="E14" s="165" t="s">
        <v>64</v>
      </c>
      <c r="F14" s="132" t="s">
        <v>64</v>
      </c>
    </row>
    <row r="15" spans="2:6" ht="21" x14ac:dyDescent="0.25">
      <c r="B15" s="19" t="s">
        <v>90</v>
      </c>
      <c r="C15" s="181">
        <f>SUM(C8:C13)</f>
        <v>78692343</v>
      </c>
      <c r="D15" s="51">
        <f>SUM(D8:D13)</f>
        <v>61551581</v>
      </c>
      <c r="E15" s="189">
        <f>C15/D15-1</f>
        <v>0.27847801342422063</v>
      </c>
      <c r="F15" s="52">
        <f>SUM(F8:F13)</f>
        <v>1</v>
      </c>
    </row>
    <row r="16" spans="2:6" x14ac:dyDescent="0.2">
      <c r="D16" s="105"/>
    </row>
    <row r="17" spans="2:12" x14ac:dyDescent="0.2">
      <c r="B17" s="379" t="s">
        <v>201</v>
      </c>
      <c r="C17" s="379"/>
      <c r="D17" s="379"/>
      <c r="E17" s="379"/>
      <c r="F17" s="379"/>
    </row>
    <row r="18" spans="2:12" ht="31" customHeight="1" x14ac:dyDescent="0.2">
      <c r="B18" s="379"/>
      <c r="C18" s="379"/>
      <c r="D18" s="379"/>
      <c r="E18" s="379"/>
      <c r="F18" s="379"/>
    </row>
    <row r="19" spans="2:12" ht="26" x14ac:dyDescent="0.3">
      <c r="B19" s="124" t="s">
        <v>212</v>
      </c>
      <c r="D19" s="105"/>
    </row>
    <row r="20" spans="2:12" ht="26" x14ac:dyDescent="0.3">
      <c r="B20" s="124"/>
      <c r="D20" s="105"/>
    </row>
    <row r="21" spans="2:12" ht="22" x14ac:dyDescent="0.2">
      <c r="B21" s="118" t="s">
        <v>92</v>
      </c>
      <c r="C21" s="119" t="s">
        <v>211</v>
      </c>
      <c r="D21" s="119" t="s">
        <v>164</v>
      </c>
      <c r="E21" s="120" t="s">
        <v>216</v>
      </c>
      <c r="F21" s="120" t="s">
        <v>215</v>
      </c>
    </row>
    <row r="22" spans="2:12" ht="21" x14ac:dyDescent="0.25">
      <c r="B22" s="14" t="s">
        <v>93</v>
      </c>
      <c r="C22" s="186">
        <v>37426843</v>
      </c>
      <c r="D22" s="45">
        <v>32310142</v>
      </c>
      <c r="E22" s="182">
        <f>C22/D22-1</f>
        <v>0.15836207095592458</v>
      </c>
      <c r="F22" s="46">
        <f>C22/C24</f>
        <v>0.47560971719955014</v>
      </c>
    </row>
    <row r="23" spans="2:12" ht="21" x14ac:dyDescent="0.25">
      <c r="B23" s="17" t="s">
        <v>94</v>
      </c>
      <c r="C23" s="187">
        <v>41265500</v>
      </c>
      <c r="D23" s="47">
        <v>29241439</v>
      </c>
      <c r="E23" s="185">
        <f t="shared" ref="E23:E24" si="2">C23/D23-1</f>
        <v>0.41119935992206136</v>
      </c>
      <c r="F23" s="48">
        <f>C23/C24</f>
        <v>0.52439028280044986</v>
      </c>
      <c r="K23" s="53"/>
      <c r="L23" s="54"/>
    </row>
    <row r="24" spans="2:12" ht="21" x14ac:dyDescent="0.25">
      <c r="B24" s="19" t="s">
        <v>90</v>
      </c>
      <c r="C24" s="188">
        <f>SUM(C22:C23)</f>
        <v>78692343</v>
      </c>
      <c r="D24" s="51">
        <f>SUM(D22:D23)</f>
        <v>61551581</v>
      </c>
      <c r="E24" s="189">
        <f t="shared" si="2"/>
        <v>0.27847801342422063</v>
      </c>
      <c r="F24" s="52">
        <f>SUM(F22:F23)</f>
        <v>1</v>
      </c>
      <c r="K24" s="53"/>
      <c r="L24" s="54"/>
    </row>
    <row r="25" spans="2:12" x14ac:dyDescent="0.2">
      <c r="D25" s="105"/>
      <c r="I25" s="53"/>
      <c r="J25" s="54"/>
    </row>
    <row r="26" spans="2:12" x14ac:dyDescent="0.2">
      <c r="D26" s="105"/>
    </row>
    <row r="27" spans="2:12" ht="26" x14ac:dyDescent="0.3">
      <c r="B27" s="124" t="s">
        <v>213</v>
      </c>
      <c r="D27" s="105"/>
    </row>
    <row r="28" spans="2:12" ht="26" x14ac:dyDescent="0.3">
      <c r="B28" s="124"/>
      <c r="D28" s="105"/>
    </row>
    <row r="29" spans="2:12" ht="22" x14ac:dyDescent="0.2">
      <c r="B29" s="118" t="s">
        <v>0</v>
      </c>
      <c r="C29" s="119" t="s">
        <v>211</v>
      </c>
      <c r="D29" s="119" t="s">
        <v>164</v>
      </c>
      <c r="E29" s="120" t="s">
        <v>216</v>
      </c>
      <c r="F29" s="120" t="s">
        <v>215</v>
      </c>
    </row>
    <row r="30" spans="2:12" ht="21" x14ac:dyDescent="0.25">
      <c r="B30" s="14" t="s">
        <v>218</v>
      </c>
      <c r="C30" s="186">
        <v>10406201</v>
      </c>
      <c r="D30" s="186">
        <v>8882049</v>
      </c>
      <c r="E30" s="182">
        <f>C30/D30-1</f>
        <v>0.17159914339585391</v>
      </c>
      <c r="F30" s="46">
        <f>C30/C32</f>
        <v>0.22483402660500437</v>
      </c>
    </row>
    <row r="31" spans="2:12" ht="21" x14ac:dyDescent="0.25">
      <c r="B31" s="17" t="s">
        <v>95</v>
      </c>
      <c r="C31" s="187">
        <v>35877723</v>
      </c>
      <c r="D31" s="187">
        <v>27459315</v>
      </c>
      <c r="E31" s="185">
        <f>C31/D31-1</f>
        <v>0.30657749474085572</v>
      </c>
      <c r="F31" s="48">
        <f>C31/C32</f>
        <v>0.7751659733949956</v>
      </c>
    </row>
    <row r="32" spans="2:12" ht="21" x14ac:dyDescent="0.25">
      <c r="B32" s="19" t="s">
        <v>127</v>
      </c>
      <c r="C32" s="188">
        <f>SUM(C30:C31)</f>
        <v>46283924</v>
      </c>
      <c r="D32" s="188">
        <f>SUM(D30:D31)</f>
        <v>36341364</v>
      </c>
      <c r="E32" s="189">
        <f>C32/D32-1</f>
        <v>0.27358796989568135</v>
      </c>
      <c r="F32" s="52">
        <f>SUM(F30:F31)</f>
        <v>1</v>
      </c>
    </row>
    <row r="33" spans="1:14" ht="21" x14ac:dyDescent="0.25">
      <c r="B33" s="161"/>
      <c r="C33" s="162"/>
      <c r="D33" s="163"/>
      <c r="E33" s="162"/>
      <c r="F33" s="164"/>
    </row>
    <row r="34" spans="1:14" s="74" customFormat="1" x14ac:dyDescent="0.2">
      <c r="B34" s="379" t="s">
        <v>219</v>
      </c>
      <c r="C34" s="379"/>
      <c r="D34" s="379"/>
      <c r="E34" s="379"/>
      <c r="F34" s="379"/>
    </row>
    <row r="35" spans="1:14" ht="66" customHeight="1" x14ac:dyDescent="0.2">
      <c r="B35" s="379"/>
      <c r="C35" s="379"/>
      <c r="D35" s="379"/>
      <c r="E35" s="379"/>
      <c r="F35" s="379"/>
    </row>
    <row r="36" spans="1:14" x14ac:dyDescent="0.2">
      <c r="B36" s="160"/>
      <c r="C36" s="160"/>
      <c r="D36" s="160"/>
      <c r="E36" s="160"/>
      <c r="F36" s="160"/>
    </row>
    <row r="37" spans="1:14" ht="26" x14ac:dyDescent="0.3">
      <c r="B37" s="124" t="s">
        <v>214</v>
      </c>
      <c r="D37" s="105"/>
    </row>
    <row r="38" spans="1:14" ht="26" x14ac:dyDescent="0.3">
      <c r="B38" s="124"/>
      <c r="D38" s="105"/>
    </row>
    <row r="39" spans="1:14" ht="22" x14ac:dyDescent="0.2">
      <c r="B39" s="118" t="s">
        <v>0</v>
      </c>
      <c r="C39" s="119" t="s">
        <v>211</v>
      </c>
      <c r="D39" s="119" t="s">
        <v>164</v>
      </c>
      <c r="E39" s="120" t="s">
        <v>216</v>
      </c>
      <c r="F39" s="120" t="s">
        <v>215</v>
      </c>
    </row>
    <row r="40" spans="1:14" ht="21" x14ac:dyDescent="0.25">
      <c r="B40" s="14" t="s">
        <v>217</v>
      </c>
      <c r="C40" s="177">
        <f>C8</f>
        <v>30256737</v>
      </c>
      <c r="D40" s="186">
        <f>D8</f>
        <v>24053985</v>
      </c>
      <c r="E40" s="182">
        <f>C40/D40-1</f>
        <v>0.25786795826138587</v>
      </c>
      <c r="F40" s="46">
        <f>C40/C42</f>
        <v>0.65372022043766209</v>
      </c>
    </row>
    <row r="41" spans="1:14" ht="21" x14ac:dyDescent="0.25">
      <c r="B41" s="17" t="s">
        <v>98</v>
      </c>
      <c r="C41" s="178">
        <f>C10</f>
        <v>16027187</v>
      </c>
      <c r="D41" s="187">
        <f>D10</f>
        <v>12287379</v>
      </c>
      <c r="E41" s="185">
        <f>C41/D41-1</f>
        <v>0.30436173572899472</v>
      </c>
      <c r="F41" s="48">
        <f>C41/C42</f>
        <v>0.34627977956233791</v>
      </c>
    </row>
    <row r="42" spans="1:14" ht="21" x14ac:dyDescent="0.25">
      <c r="B42" s="19" t="s">
        <v>127</v>
      </c>
      <c r="C42" s="188">
        <v>46283924</v>
      </c>
      <c r="D42" s="188">
        <v>36341364</v>
      </c>
      <c r="E42" s="189">
        <f>C42/D42-1</f>
        <v>0.27358796989568135</v>
      </c>
      <c r="F42" s="52">
        <f>SUM(F40:F41)</f>
        <v>1</v>
      </c>
    </row>
    <row r="43" spans="1:14" ht="21" x14ac:dyDescent="0.25">
      <c r="B43" s="161"/>
      <c r="C43" s="190"/>
      <c r="D43" s="190"/>
      <c r="E43" s="191"/>
      <c r="F43" s="164"/>
    </row>
    <row r="44" spans="1:14" ht="21" x14ac:dyDescent="0.25">
      <c r="B44" s="161"/>
      <c r="C44" s="190"/>
      <c r="D44" s="190"/>
      <c r="E44" s="191"/>
      <c r="F44" s="164"/>
    </row>
    <row r="45" spans="1:14" s="117" customFormat="1" ht="21" x14ac:dyDescent="0.25">
      <c r="A45"/>
      <c r="B45" s="192" t="s">
        <v>222</v>
      </c>
      <c r="C45" s="190"/>
      <c r="G45"/>
      <c r="H45"/>
      <c r="I45"/>
      <c r="J45"/>
      <c r="K45"/>
      <c r="L45"/>
      <c r="M45"/>
      <c r="N45"/>
    </row>
    <row r="46" spans="1:14" s="117" customFormat="1" ht="21" x14ac:dyDescent="0.25">
      <c r="A46"/>
      <c r="B46" s="193" t="s">
        <v>224</v>
      </c>
      <c r="C46" s="190"/>
      <c r="G46"/>
      <c r="H46"/>
      <c r="I46"/>
      <c r="J46"/>
      <c r="K46"/>
      <c r="L46"/>
      <c r="M46"/>
      <c r="N46"/>
    </row>
    <row r="47" spans="1:14" s="117" customFormat="1" ht="21" x14ac:dyDescent="0.25">
      <c r="A47"/>
      <c r="B47" s="193" t="s">
        <v>223</v>
      </c>
      <c r="C47" s="190"/>
      <c r="G47"/>
      <c r="H47"/>
      <c r="I47"/>
      <c r="J47"/>
      <c r="K47"/>
      <c r="L47"/>
      <c r="M47"/>
      <c r="N47"/>
    </row>
    <row r="48" spans="1:14" s="117" customFormat="1" x14ac:dyDescent="0.2">
      <c r="A48"/>
      <c r="G48"/>
      <c r="H48"/>
      <c r="I48"/>
      <c r="J48"/>
      <c r="K48"/>
      <c r="L48"/>
      <c r="M48"/>
      <c r="N48"/>
    </row>
    <row r="49" spans="1:14" s="117" customFormat="1" x14ac:dyDescent="0.2">
      <c r="A49"/>
      <c r="B49" s="146"/>
      <c r="G49"/>
      <c r="H49"/>
      <c r="I49"/>
      <c r="J49"/>
      <c r="K49"/>
      <c r="L49"/>
      <c r="M49"/>
      <c r="N49"/>
    </row>
    <row r="50" spans="1:14" s="117" customFormat="1" x14ac:dyDescent="0.2">
      <c r="A50"/>
      <c r="B50" s="146"/>
      <c r="G50"/>
      <c r="H50"/>
      <c r="I50"/>
      <c r="J50"/>
      <c r="K50"/>
      <c r="L50"/>
      <c r="M50"/>
      <c r="N50"/>
    </row>
    <row r="51" spans="1:14" s="117" customFormat="1" x14ac:dyDescent="0.2">
      <c r="A51"/>
      <c r="B51" s="146"/>
      <c r="G51"/>
      <c r="H51"/>
      <c r="I51"/>
      <c r="J51"/>
      <c r="K51"/>
      <c r="L51"/>
      <c r="M51"/>
      <c r="N51"/>
    </row>
    <row r="52" spans="1:14" s="117" customFormat="1" x14ac:dyDescent="0.2">
      <c r="A52"/>
      <c r="G52"/>
      <c r="H52"/>
      <c r="I52"/>
      <c r="J52"/>
      <c r="K52"/>
      <c r="L52"/>
      <c r="M52"/>
      <c r="N52"/>
    </row>
    <row r="53" spans="1:14" s="117" customFormat="1" x14ac:dyDescent="0.2">
      <c r="A53"/>
      <c r="B53" s="146"/>
      <c r="G53"/>
      <c r="H53"/>
      <c r="I53"/>
      <c r="J53"/>
      <c r="K53"/>
      <c r="L53"/>
      <c r="M53"/>
      <c r="N53"/>
    </row>
    <row r="54" spans="1:14" s="117" customFormat="1" x14ac:dyDescent="0.2">
      <c r="A54"/>
      <c r="B54" s="146"/>
      <c r="G54"/>
      <c r="H54"/>
      <c r="I54"/>
      <c r="J54"/>
      <c r="K54"/>
      <c r="L54"/>
      <c r="M54"/>
      <c r="N54"/>
    </row>
    <row r="55" spans="1:14" s="117" customFormat="1" x14ac:dyDescent="0.2">
      <c r="A55"/>
      <c r="G55"/>
      <c r="H55"/>
      <c r="I55"/>
      <c r="J55"/>
      <c r="K55"/>
      <c r="L55"/>
      <c r="M55"/>
      <c r="N55"/>
    </row>
    <row r="56" spans="1:14" s="117" customFormat="1" x14ac:dyDescent="0.2">
      <c r="A56"/>
      <c r="B56" s="146"/>
      <c r="G56"/>
      <c r="H56"/>
      <c r="I56"/>
      <c r="J56"/>
      <c r="K56"/>
      <c r="L56"/>
      <c r="M56"/>
      <c r="N56"/>
    </row>
    <row r="57" spans="1:14" s="117" customFormat="1" x14ac:dyDescent="0.2">
      <c r="A57"/>
      <c r="B57" s="146"/>
      <c r="G57"/>
      <c r="H57"/>
      <c r="I57"/>
      <c r="J57"/>
      <c r="K57"/>
      <c r="L57"/>
      <c r="M57"/>
      <c r="N57"/>
    </row>
    <row r="58" spans="1:14" s="117" customFormat="1" x14ac:dyDescent="0.2">
      <c r="A58"/>
      <c r="B58" s="146"/>
      <c r="G58"/>
      <c r="H58"/>
      <c r="I58"/>
      <c r="J58"/>
      <c r="K58"/>
      <c r="L58"/>
      <c r="M58"/>
      <c r="N58"/>
    </row>
    <row r="59" spans="1:14" s="117" customFormat="1" x14ac:dyDescent="0.2">
      <c r="A59"/>
      <c r="B59" s="146"/>
      <c r="G59"/>
      <c r="H59"/>
      <c r="I59"/>
      <c r="J59"/>
      <c r="K59"/>
      <c r="L59"/>
      <c r="M59"/>
      <c r="N59"/>
    </row>
    <row r="60" spans="1:14" s="117" customFormat="1" x14ac:dyDescent="0.2">
      <c r="A60"/>
      <c r="B60" s="146"/>
      <c r="G60"/>
      <c r="H60"/>
      <c r="I60"/>
      <c r="J60"/>
      <c r="K60"/>
      <c r="L60"/>
      <c r="M60"/>
      <c r="N60"/>
    </row>
    <row r="61" spans="1:14" s="117" customFormat="1" x14ac:dyDescent="0.2">
      <c r="A61"/>
      <c r="B61" s="146"/>
      <c r="G61"/>
      <c r="H61"/>
      <c r="I61"/>
      <c r="J61"/>
      <c r="K61"/>
      <c r="L61"/>
      <c r="M61"/>
      <c r="N61"/>
    </row>
    <row r="62" spans="1:14" s="117" customFormat="1" x14ac:dyDescent="0.2">
      <c r="A62"/>
      <c r="B62" s="146"/>
      <c r="G62"/>
      <c r="H62"/>
      <c r="I62"/>
      <c r="J62"/>
      <c r="K62"/>
      <c r="L62"/>
      <c r="M62"/>
      <c r="N62"/>
    </row>
    <row r="63" spans="1:14" x14ac:dyDescent="0.2">
      <c r="B63" s="146"/>
    </row>
    <row r="64" spans="1:14" x14ac:dyDescent="0.2">
      <c r="B64" s="146"/>
    </row>
    <row r="65" spans="1:14" x14ac:dyDescent="0.2">
      <c r="B65" s="146"/>
    </row>
    <row r="66" spans="1:14" x14ac:dyDescent="0.2">
      <c r="B66" s="146"/>
    </row>
    <row r="67" spans="1:14" x14ac:dyDescent="0.2">
      <c r="B67" s="146"/>
    </row>
    <row r="68" spans="1:14" x14ac:dyDescent="0.2">
      <c r="B68" s="146"/>
    </row>
    <row r="69" spans="1:14" x14ac:dyDescent="0.2">
      <c r="B69" s="146"/>
    </row>
    <row r="70" spans="1:14" x14ac:dyDescent="0.2">
      <c r="B70" s="146"/>
    </row>
    <row r="80" spans="1:14" s="117" customFormat="1" x14ac:dyDescent="0.2">
      <c r="A80"/>
      <c r="G80"/>
      <c r="H80"/>
      <c r="I80"/>
      <c r="J80"/>
      <c r="K80"/>
      <c r="L80"/>
      <c r="M80"/>
      <c r="N80"/>
    </row>
    <row r="105" spans="1:14" s="117" customFormat="1" x14ac:dyDescent="0.2">
      <c r="A105"/>
      <c r="G105"/>
      <c r="H105"/>
      <c r="I105"/>
      <c r="J105"/>
      <c r="K105"/>
      <c r="L105"/>
      <c r="M105"/>
      <c r="N105"/>
    </row>
    <row r="131" spans="1:14" s="117" customFormat="1" x14ac:dyDescent="0.2">
      <c r="A131"/>
      <c r="G131"/>
      <c r="H131"/>
      <c r="I131"/>
      <c r="J131"/>
      <c r="K131"/>
      <c r="L131"/>
      <c r="M131"/>
      <c r="N131"/>
    </row>
    <row r="149" spans="1:14" s="117" customFormat="1" x14ac:dyDescent="0.2">
      <c r="A149"/>
      <c r="G149"/>
      <c r="H149"/>
      <c r="I149"/>
      <c r="J149"/>
      <c r="K149"/>
      <c r="L149"/>
      <c r="M149"/>
      <c r="N149"/>
    </row>
  </sheetData>
  <mergeCells count="2">
    <mergeCell ref="B17:F18"/>
    <mergeCell ref="B34:F35"/>
  </mergeCells>
  <hyperlinks>
    <hyperlink ref="B46" r:id="rId1" display="https://www.iabslovakia.sk/wp-content/uploads/2021/09/Infografika_1HY_2021.pdf" xr:uid="{D7FE6BE1-D4FB-0A4F-8242-A71834A4E6FB}"/>
    <hyperlink ref="B47" r:id="rId2" xr:uid="{B9E6736F-A043-6440-941B-7D72D0CCC29D}"/>
  </hyperlinks>
  <pageMargins left="0.75000000000000011" right="0.75000000000000011" top="1" bottom="1" header="0.5" footer="0.5"/>
  <pageSetup orientation="landscape" horizontalDpi="4294967292" verticalDpi="4294967292"/>
  <ignoredErrors>
    <ignoredError sqref="C15" formulaRange="1"/>
    <ignoredError sqref="E24 E32 E15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F7D42-6517-ED4A-B8BA-107D709357C9}">
  <dimension ref="A2:N204"/>
  <sheetViews>
    <sheetView showGridLines="0" topLeftCell="A23" workbookViewId="0">
      <selection activeCell="E40" sqref="E40:E42"/>
    </sheetView>
  </sheetViews>
  <sheetFormatPr baseColWidth="10" defaultRowHeight="16" x14ac:dyDescent="0.2"/>
  <cols>
    <col min="2" max="2" width="39.5" style="117" customWidth="1"/>
    <col min="3" max="6" width="23.6640625" style="117" customWidth="1"/>
    <col min="7" max="9" width="23.6640625" customWidth="1"/>
    <col min="10" max="12" width="18.83203125" customWidth="1"/>
    <col min="13" max="13" width="25.5" customWidth="1"/>
    <col min="14" max="14" width="18.83203125" customWidth="1"/>
  </cols>
  <sheetData>
    <row r="2" spans="2:6" s="74" customFormat="1" ht="33" customHeight="1" x14ac:dyDescent="0.3">
      <c r="B2" s="114" t="s">
        <v>187</v>
      </c>
      <c r="C2" s="115"/>
      <c r="D2" s="115"/>
      <c r="E2" s="115"/>
      <c r="F2" s="115"/>
    </row>
    <row r="5" spans="2:6" ht="26" x14ac:dyDescent="0.3">
      <c r="B5" s="116" t="s">
        <v>188</v>
      </c>
    </row>
    <row r="7" spans="2:6" ht="22" x14ac:dyDescent="0.2">
      <c r="B7" s="118" t="s">
        <v>84</v>
      </c>
      <c r="C7" s="119" t="s">
        <v>164</v>
      </c>
      <c r="D7" s="120" t="s">
        <v>189</v>
      </c>
      <c r="E7" s="119" t="s">
        <v>108</v>
      </c>
      <c r="F7" s="120" t="s">
        <v>85</v>
      </c>
    </row>
    <row r="8" spans="2:6" ht="21" x14ac:dyDescent="0.25">
      <c r="B8" s="14" t="s">
        <v>172</v>
      </c>
      <c r="C8" s="45">
        <v>24053985</v>
      </c>
      <c r="D8" s="97">
        <v>31157455.043739196</v>
      </c>
      <c r="E8" s="45">
        <f t="shared" ref="E8:E13" si="0">C8+D8</f>
        <v>55211440.0437392</v>
      </c>
      <c r="F8" s="46">
        <f>E8/E15</f>
        <v>0.39418876640361156</v>
      </c>
    </row>
    <row r="9" spans="2:6" ht="21" x14ac:dyDescent="0.25">
      <c r="B9" s="17" t="s">
        <v>86</v>
      </c>
      <c r="C9" s="49">
        <v>13500759</v>
      </c>
      <c r="D9" s="98">
        <v>16767942.685451997</v>
      </c>
      <c r="E9" s="47">
        <f t="shared" si="0"/>
        <v>30268701.685451999</v>
      </c>
      <c r="F9" s="50">
        <f>E9/E15</f>
        <v>0.21610706347407152</v>
      </c>
    </row>
    <row r="10" spans="2:6" ht="21" x14ac:dyDescent="0.25">
      <c r="B10" s="14" t="s">
        <v>26</v>
      </c>
      <c r="C10" s="45">
        <v>12287379</v>
      </c>
      <c r="D10" s="97">
        <v>16599975</v>
      </c>
      <c r="E10" s="45">
        <f t="shared" si="0"/>
        <v>28887354</v>
      </c>
      <c r="F10" s="46">
        <f>E10/E15</f>
        <v>0.20624476428985467</v>
      </c>
    </row>
    <row r="11" spans="2:6" ht="21" x14ac:dyDescent="0.25">
      <c r="B11" s="44" t="s">
        <v>87</v>
      </c>
      <c r="C11" s="49">
        <v>8272290</v>
      </c>
      <c r="D11" s="98">
        <v>8223358</v>
      </c>
      <c r="E11" s="49">
        <f t="shared" si="0"/>
        <v>16495648</v>
      </c>
      <c r="F11" s="50">
        <f>E11/E15</f>
        <v>0.11777267774571573</v>
      </c>
    </row>
    <row r="12" spans="2:6" ht="21" x14ac:dyDescent="0.25">
      <c r="B12" s="121" t="s">
        <v>89</v>
      </c>
      <c r="C12" s="122">
        <v>2599528</v>
      </c>
      <c r="D12" s="99">
        <v>4363525</v>
      </c>
      <c r="E12" s="122">
        <f t="shared" si="0"/>
        <v>6963053</v>
      </c>
      <c r="F12" s="123">
        <f>E12/E15</f>
        <v>4.9713560637044338E-2</v>
      </c>
    </row>
    <row r="13" spans="2:6" ht="21" x14ac:dyDescent="0.25">
      <c r="B13" s="17" t="s">
        <v>142</v>
      </c>
      <c r="C13" s="47">
        <v>837640</v>
      </c>
      <c r="D13" s="102">
        <v>1399617</v>
      </c>
      <c r="E13" s="47">
        <f t="shared" si="0"/>
        <v>2237257</v>
      </c>
      <c r="F13" s="48">
        <f>E13/E15</f>
        <v>1.5973167449702293E-2</v>
      </c>
    </row>
    <row r="14" spans="2:6" ht="21" x14ac:dyDescent="0.25">
      <c r="B14" s="158" t="s">
        <v>200</v>
      </c>
      <c r="C14" s="159" t="s">
        <v>64</v>
      </c>
      <c r="D14" s="109">
        <v>479310</v>
      </c>
      <c r="E14" s="159" t="s">
        <v>64</v>
      </c>
      <c r="F14" s="133" t="s">
        <v>64</v>
      </c>
    </row>
    <row r="15" spans="2:6" ht="21" x14ac:dyDescent="0.25">
      <c r="B15" s="19" t="s">
        <v>90</v>
      </c>
      <c r="C15" s="51">
        <f>SUM(C8:C13)</f>
        <v>61551581</v>
      </c>
      <c r="D15" s="100">
        <f>SUM(D8:D13)</f>
        <v>78511872.729191184</v>
      </c>
      <c r="E15" s="51">
        <f>SUM(E8:E13)</f>
        <v>140063453.72919118</v>
      </c>
      <c r="F15" s="52">
        <f>SUM(F8:F13)</f>
        <v>1</v>
      </c>
    </row>
    <row r="16" spans="2:6" x14ac:dyDescent="0.2">
      <c r="D16" s="105"/>
    </row>
    <row r="17" spans="2:12" x14ac:dyDescent="0.2">
      <c r="B17" s="379" t="s">
        <v>201</v>
      </c>
      <c r="C17" s="379"/>
      <c r="D17" s="379"/>
      <c r="E17" s="379"/>
      <c r="F17" s="379"/>
    </row>
    <row r="18" spans="2:12" ht="31" customHeight="1" x14ac:dyDescent="0.2">
      <c r="B18" s="379"/>
      <c r="C18" s="379"/>
      <c r="D18" s="379"/>
      <c r="E18" s="379"/>
      <c r="F18" s="379"/>
    </row>
    <row r="19" spans="2:12" ht="26" x14ac:dyDescent="0.3">
      <c r="B19" s="124" t="s">
        <v>190</v>
      </c>
      <c r="D19" s="105"/>
    </row>
    <row r="20" spans="2:12" ht="26" x14ac:dyDescent="0.3">
      <c r="B20" s="124"/>
      <c r="D20" s="105"/>
    </row>
    <row r="21" spans="2:12" ht="22" x14ac:dyDescent="0.2">
      <c r="B21" s="118" t="s">
        <v>92</v>
      </c>
      <c r="C21" s="119" t="s">
        <v>164</v>
      </c>
      <c r="D21" s="96" t="s">
        <v>189</v>
      </c>
      <c r="E21" s="119" t="s">
        <v>108</v>
      </c>
      <c r="F21" s="120" t="s">
        <v>147</v>
      </c>
    </row>
    <row r="22" spans="2:12" ht="21" x14ac:dyDescent="0.25">
      <c r="B22" s="14" t="s">
        <v>93</v>
      </c>
      <c r="C22" s="45">
        <v>32310142</v>
      </c>
      <c r="D22" s="97">
        <v>37588807</v>
      </c>
      <c r="E22" s="45">
        <f>C22+D22</f>
        <v>69898949</v>
      </c>
      <c r="F22" s="46">
        <f>E22/E24</f>
        <v>0.4990520153815427</v>
      </c>
    </row>
    <row r="23" spans="2:12" ht="21" x14ac:dyDescent="0.25">
      <c r="B23" s="17" t="s">
        <v>94</v>
      </c>
      <c r="C23" s="47">
        <v>29241439</v>
      </c>
      <c r="D23" s="102">
        <v>40923066</v>
      </c>
      <c r="E23" s="47">
        <f>D23+C23</f>
        <v>70164505</v>
      </c>
      <c r="F23" s="50">
        <f>E23/E24</f>
        <v>0.50094798461845724</v>
      </c>
      <c r="K23" s="53"/>
      <c r="L23" s="54"/>
    </row>
    <row r="24" spans="2:12" ht="21" x14ac:dyDescent="0.25">
      <c r="B24" s="19" t="s">
        <v>90</v>
      </c>
      <c r="C24" s="51">
        <f>SUM(C22:C23)</f>
        <v>61551581</v>
      </c>
      <c r="D24" s="100">
        <f>SUM(D22:D23)</f>
        <v>78511873</v>
      </c>
      <c r="E24" s="51">
        <f>SUM(E22:E23)</f>
        <v>140063454</v>
      </c>
      <c r="F24" s="52">
        <f>SUM(F22:F23)</f>
        <v>1</v>
      </c>
      <c r="K24" s="53"/>
      <c r="L24" s="54"/>
    </row>
    <row r="25" spans="2:12" x14ac:dyDescent="0.2">
      <c r="D25" s="105"/>
      <c r="I25" s="53"/>
      <c r="J25" s="54"/>
    </row>
    <row r="26" spans="2:12" x14ac:dyDescent="0.2">
      <c r="D26" s="105"/>
    </row>
    <row r="27" spans="2:12" ht="26" x14ac:dyDescent="0.3">
      <c r="B27" s="124" t="s">
        <v>205</v>
      </c>
      <c r="D27" s="105"/>
    </row>
    <row r="28" spans="2:12" ht="26" x14ac:dyDescent="0.3">
      <c r="B28" s="124"/>
      <c r="D28" s="105"/>
    </row>
    <row r="29" spans="2:12" ht="22" x14ac:dyDescent="0.25">
      <c r="B29" s="12" t="s">
        <v>0</v>
      </c>
      <c r="C29" s="13" t="s">
        <v>164</v>
      </c>
      <c r="D29" s="101" t="s">
        <v>189</v>
      </c>
      <c r="E29" s="13" t="s">
        <v>108</v>
      </c>
      <c r="F29" s="120" t="s">
        <v>147</v>
      </c>
    </row>
    <row r="30" spans="2:12" ht="21" x14ac:dyDescent="0.25">
      <c r="B30" s="14" t="s">
        <v>170</v>
      </c>
      <c r="C30" s="15">
        <f>C32-C31</f>
        <v>29170509</v>
      </c>
      <c r="D30" s="97">
        <f>D32-D31</f>
        <v>38887258.0437392</v>
      </c>
      <c r="E30" s="15">
        <f>C30+D30</f>
        <v>68057767.0437392</v>
      </c>
      <c r="F30" s="46">
        <f>E30/E32</f>
        <v>0.80925972622559639</v>
      </c>
    </row>
    <row r="31" spans="2:12" ht="21" x14ac:dyDescent="0.25">
      <c r="B31" s="17" t="s">
        <v>95</v>
      </c>
      <c r="C31" s="18">
        <v>7170855</v>
      </c>
      <c r="D31" s="102">
        <v>8870172</v>
      </c>
      <c r="E31" s="18">
        <f>C31+D31</f>
        <v>16041027</v>
      </c>
      <c r="F31" s="48">
        <f>E31/E32</f>
        <v>0.19074027377440364</v>
      </c>
    </row>
    <row r="32" spans="2:12" ht="21" x14ac:dyDescent="0.25">
      <c r="B32" s="19" t="s">
        <v>127</v>
      </c>
      <c r="C32" s="20">
        <f>C8+C10</f>
        <v>36341364</v>
      </c>
      <c r="D32" s="100">
        <f>D8+D10</f>
        <v>47757430.0437392</v>
      </c>
      <c r="E32" s="20">
        <f>SUM(E30:E31)</f>
        <v>84098794.0437392</v>
      </c>
      <c r="F32" s="52">
        <f>SUM(F30:F31)</f>
        <v>1</v>
      </c>
    </row>
    <row r="33" spans="2:13" ht="21" x14ac:dyDescent="0.25">
      <c r="B33" s="161"/>
      <c r="C33" s="162"/>
      <c r="D33" s="163"/>
      <c r="E33" s="162"/>
      <c r="F33" s="164"/>
    </row>
    <row r="34" spans="2:13" s="74" customFormat="1" x14ac:dyDescent="0.2">
      <c r="B34" s="379" t="s">
        <v>204</v>
      </c>
      <c r="C34" s="379"/>
      <c r="D34" s="379"/>
      <c r="E34" s="379"/>
      <c r="F34" s="379"/>
    </row>
    <row r="35" spans="2:13" ht="58" customHeight="1" x14ac:dyDescent="0.2">
      <c r="B35" s="379"/>
      <c r="C35" s="379"/>
      <c r="D35" s="379"/>
      <c r="E35" s="379"/>
      <c r="F35" s="379"/>
    </row>
    <row r="36" spans="2:13" x14ac:dyDescent="0.2">
      <c r="B36" s="160"/>
      <c r="C36" s="160"/>
      <c r="D36" s="160"/>
      <c r="E36" s="160"/>
      <c r="F36" s="160"/>
    </row>
    <row r="37" spans="2:13" ht="26" x14ac:dyDescent="0.3">
      <c r="B37" s="124" t="s">
        <v>206</v>
      </c>
      <c r="D37" s="105"/>
    </row>
    <row r="38" spans="2:13" ht="26" x14ac:dyDescent="0.3">
      <c r="B38" s="124"/>
      <c r="D38" s="105"/>
    </row>
    <row r="39" spans="2:13" ht="22" x14ac:dyDescent="0.25">
      <c r="B39" s="12" t="s">
        <v>0</v>
      </c>
      <c r="C39" s="13" t="s">
        <v>164</v>
      </c>
      <c r="D39" s="101" t="s">
        <v>189</v>
      </c>
      <c r="E39" s="13" t="s">
        <v>108</v>
      </c>
      <c r="F39" s="120" t="s">
        <v>147</v>
      </c>
    </row>
    <row r="40" spans="2:13" ht="21" x14ac:dyDescent="0.25">
      <c r="B40" s="14" t="s">
        <v>172</v>
      </c>
      <c r="C40" s="15">
        <f>C8</f>
        <v>24053985</v>
      </c>
      <c r="D40" s="97">
        <f>D8</f>
        <v>31157455.043739196</v>
      </c>
      <c r="E40" s="15">
        <f>C40+D40</f>
        <v>55211440.0437392</v>
      </c>
      <c r="F40" s="46">
        <f>E40/E42</f>
        <v>0.65650691750733203</v>
      </c>
    </row>
    <row r="41" spans="2:13" ht="21" x14ac:dyDescent="0.25">
      <c r="B41" s="17" t="s">
        <v>98</v>
      </c>
      <c r="C41" s="18">
        <f>C10</f>
        <v>12287379</v>
      </c>
      <c r="D41" s="102">
        <f>D10</f>
        <v>16599975</v>
      </c>
      <c r="E41" s="18">
        <f>C41+D41</f>
        <v>28887354</v>
      </c>
      <c r="F41" s="48">
        <f>E41/E42</f>
        <v>0.34349308249266791</v>
      </c>
    </row>
    <row r="42" spans="2:13" ht="21" x14ac:dyDescent="0.25">
      <c r="B42" s="19" t="s">
        <v>127</v>
      </c>
      <c r="C42" s="20">
        <f>SUM(C40:C41)</f>
        <v>36341364</v>
      </c>
      <c r="D42" s="100">
        <f>D8+D10</f>
        <v>47757430.0437392</v>
      </c>
      <c r="E42" s="20">
        <f>E8+E10</f>
        <v>84098794.0437392</v>
      </c>
      <c r="F42" s="52">
        <f>SUM(F40:F41)</f>
        <v>1</v>
      </c>
    </row>
    <row r="43" spans="2:13" ht="26" x14ac:dyDescent="0.3">
      <c r="B43" s="124"/>
      <c r="D43" s="105"/>
    </row>
    <row r="44" spans="2:13" x14ac:dyDescent="0.2">
      <c r="D44" s="105"/>
    </row>
    <row r="45" spans="2:13" ht="26" x14ac:dyDescent="0.3">
      <c r="B45" s="114" t="s">
        <v>191</v>
      </c>
      <c r="C45" s="115"/>
      <c r="D45" s="104"/>
      <c r="E45" s="115"/>
    </row>
    <row r="46" spans="2:13" ht="20" customHeight="1" x14ac:dyDescent="0.25">
      <c r="B46" s="126"/>
      <c r="C46" s="127"/>
      <c r="D46" s="106"/>
      <c r="E46" s="127"/>
      <c r="F46" s="127"/>
      <c r="G46" s="77"/>
    </row>
    <row r="47" spans="2:13" ht="20" customHeight="1" x14ac:dyDescent="0.25">
      <c r="B47" s="128" t="s">
        <v>130</v>
      </c>
      <c r="C47" s="107">
        <v>2020</v>
      </c>
      <c r="D47" s="107">
        <v>2019</v>
      </c>
      <c r="E47" s="128">
        <v>2018</v>
      </c>
      <c r="F47" s="128">
        <v>2017</v>
      </c>
      <c r="G47" s="129" t="s">
        <v>192</v>
      </c>
      <c r="H47" s="129" t="s">
        <v>151</v>
      </c>
      <c r="I47" s="108" t="s">
        <v>155</v>
      </c>
      <c r="J47" s="80" t="s">
        <v>193</v>
      </c>
      <c r="K47" s="80" t="s">
        <v>152</v>
      </c>
      <c r="L47" s="129" t="s">
        <v>133</v>
      </c>
      <c r="M47" s="129" t="s">
        <v>132</v>
      </c>
    </row>
    <row r="48" spans="2:13" ht="20" customHeight="1" x14ac:dyDescent="0.25">
      <c r="B48" s="130" t="s">
        <v>93</v>
      </c>
      <c r="C48" s="109">
        <f>E22</f>
        <v>69898949</v>
      </c>
      <c r="D48" s="109">
        <v>75465193</v>
      </c>
      <c r="E48" s="131">
        <v>78184329.529063523</v>
      </c>
      <c r="F48" s="131">
        <v>74748944.992371812</v>
      </c>
      <c r="G48" s="137">
        <f>C48/D48-1</f>
        <v>-7.3759090498847546E-2</v>
      </c>
      <c r="H48" s="132">
        <v>-3.4778536126638171E-2</v>
      </c>
      <c r="I48" s="111">
        <v>4.5958970217469863E-2</v>
      </c>
      <c r="J48" s="84">
        <f>C48/C50</f>
        <v>0.4990520153815427</v>
      </c>
      <c r="K48" s="84">
        <v>0.55150868976398981</v>
      </c>
      <c r="L48" s="133">
        <v>0.60978770126833204</v>
      </c>
      <c r="M48" s="133">
        <f>F48/F50</f>
        <v>0.63470339269399478</v>
      </c>
    </row>
    <row r="49" spans="2:14" ht="20" customHeight="1" x14ac:dyDescent="0.25">
      <c r="B49" s="130" t="s">
        <v>94</v>
      </c>
      <c r="C49" s="109">
        <f>E23</f>
        <v>70164505</v>
      </c>
      <c r="D49" s="109">
        <v>61368903</v>
      </c>
      <c r="E49" s="131">
        <v>50031324.961048007</v>
      </c>
      <c r="F49" s="131">
        <v>43020939.10278067</v>
      </c>
      <c r="G49" s="137">
        <f>C49/D49-1</f>
        <v>0.14332343532358727</v>
      </c>
      <c r="H49" s="132">
        <v>0.22660959004741299</v>
      </c>
      <c r="I49" s="111">
        <v>0.16295287839995609</v>
      </c>
      <c r="J49" s="84">
        <f>C49/C50</f>
        <v>0.50094798461845724</v>
      </c>
      <c r="K49" s="84">
        <v>0.44849131023601019</v>
      </c>
      <c r="L49" s="133">
        <v>0.39021229475486441</v>
      </c>
      <c r="M49" s="133">
        <f>F49/F50</f>
        <v>0.36529660730600527</v>
      </c>
    </row>
    <row r="50" spans="2:14" ht="21" x14ac:dyDescent="0.25">
      <c r="B50" s="128" t="s">
        <v>90</v>
      </c>
      <c r="C50" s="110">
        <f>SUM(C48:C49)</f>
        <v>140063454</v>
      </c>
      <c r="D50" s="110">
        <v>136834096</v>
      </c>
      <c r="E50" s="21">
        <v>128215655</v>
      </c>
      <c r="F50" s="21">
        <v>117769884.09515248</v>
      </c>
      <c r="G50" s="139">
        <f>C50/D50-1</f>
        <v>2.3600535936598721E-2</v>
      </c>
      <c r="H50" s="134">
        <v>6.7218320570916257E-2</v>
      </c>
      <c r="I50" s="113">
        <v>8.8696452281534333E-2</v>
      </c>
      <c r="J50" s="86">
        <v>0.99999999602319645</v>
      </c>
      <c r="K50" s="86">
        <v>0.99999999602319645</v>
      </c>
      <c r="L50" s="135">
        <v>1</v>
      </c>
      <c r="M50" s="135">
        <v>1</v>
      </c>
    </row>
    <row r="51" spans="2:14" ht="21" x14ac:dyDescent="0.25">
      <c r="B51" s="130"/>
      <c r="C51" s="130"/>
      <c r="D51" s="131"/>
      <c r="E51" s="109"/>
      <c r="F51" s="109"/>
      <c r="G51" s="109"/>
      <c r="H51" s="132"/>
      <c r="I51" s="136"/>
      <c r="J51" s="87"/>
    </row>
    <row r="52" spans="2:14" ht="21" x14ac:dyDescent="0.25">
      <c r="B52" s="128" t="s">
        <v>134</v>
      </c>
      <c r="C52" s="107">
        <v>2020</v>
      </c>
      <c r="D52" s="107">
        <v>2019</v>
      </c>
      <c r="E52" s="128">
        <v>2018</v>
      </c>
      <c r="F52" s="128">
        <v>2017</v>
      </c>
      <c r="G52" s="129" t="s">
        <v>192</v>
      </c>
      <c r="H52" s="129" t="s">
        <v>151</v>
      </c>
      <c r="I52" s="108" t="s">
        <v>155</v>
      </c>
      <c r="J52" s="129" t="s">
        <v>193</v>
      </c>
      <c r="K52" s="80" t="s">
        <v>152</v>
      </c>
      <c r="L52" s="129" t="s">
        <v>133</v>
      </c>
      <c r="M52" s="129" t="s">
        <v>132</v>
      </c>
      <c r="N52" s="3"/>
    </row>
    <row r="53" spans="2:14" ht="21" x14ac:dyDescent="0.25">
      <c r="B53" s="130" t="s">
        <v>172</v>
      </c>
      <c r="C53" s="109">
        <f t="shared" ref="C53:C58" si="1">E8</f>
        <v>55211440.0437392</v>
      </c>
      <c r="D53" s="109">
        <v>55741283</v>
      </c>
      <c r="E53" s="131">
        <v>54536270.3022644</v>
      </c>
      <c r="F53" s="131">
        <v>53440907.902698338</v>
      </c>
      <c r="G53" s="137">
        <f>C53/D53-1</f>
        <v>-9.5053957810909973E-3</v>
      </c>
      <c r="H53" s="138">
        <v>2.2095619870168726E-2</v>
      </c>
      <c r="I53" s="112">
        <v>2.0496702667559985E-2</v>
      </c>
      <c r="J53" s="138">
        <f>C53/C59</f>
        <v>0.39418876640361156</v>
      </c>
      <c r="K53" s="89">
        <v>0.4073639877008432</v>
      </c>
      <c r="L53" s="138">
        <v>0.42534798497419579</v>
      </c>
      <c r="M53" s="138">
        <f>F53/F59</f>
        <v>0.45377397019714444</v>
      </c>
    </row>
    <row r="54" spans="2:14" ht="21" x14ac:dyDescent="0.25">
      <c r="B54" s="130" t="s">
        <v>86</v>
      </c>
      <c r="C54" s="109">
        <f t="shared" si="1"/>
        <v>30268701.685451999</v>
      </c>
      <c r="D54" s="109">
        <v>30128735</v>
      </c>
      <c r="E54" s="131">
        <v>29023726.363768801</v>
      </c>
      <c r="F54" s="131">
        <v>26786328.863212992</v>
      </c>
      <c r="G54" s="137">
        <f t="shared" ref="G54:G59" si="2">C54/D54-1</f>
        <v>4.6456210475480653E-3</v>
      </c>
      <c r="H54" s="138">
        <v>3.8072596963655725E-2</v>
      </c>
      <c r="I54" s="112">
        <v>8.352759021145828E-2</v>
      </c>
      <c r="J54" s="138">
        <f>C54/C59</f>
        <v>0.21610706347407152</v>
      </c>
      <c r="K54" s="89">
        <v>0.22018441222427487</v>
      </c>
      <c r="L54" s="138">
        <v>0.22636647971797436</v>
      </c>
      <c r="M54" s="138">
        <f>F54/F59</f>
        <v>0.22744633787654633</v>
      </c>
    </row>
    <row r="55" spans="2:14" ht="21" x14ac:dyDescent="0.25">
      <c r="B55" s="130" t="s">
        <v>98</v>
      </c>
      <c r="C55" s="109">
        <f t="shared" si="1"/>
        <v>28887354</v>
      </c>
      <c r="D55" s="109">
        <v>25175706</v>
      </c>
      <c r="E55" s="131">
        <v>22225423.894006908</v>
      </c>
      <c r="F55" s="131">
        <v>19625070.356187958</v>
      </c>
      <c r="G55" s="137">
        <f t="shared" si="2"/>
        <v>0.14742974834548828</v>
      </c>
      <c r="H55" s="138">
        <v>0.13274356970931089</v>
      </c>
      <c r="I55" s="112">
        <v>0.13250161607696032</v>
      </c>
      <c r="J55" s="138">
        <f>C55/C59</f>
        <v>0.20624476428985467</v>
      </c>
      <c r="K55" s="89">
        <v>0.1839870816992864</v>
      </c>
      <c r="L55" s="138">
        <v>0.17334407388179351</v>
      </c>
      <c r="M55" s="138">
        <f>F55/F59</f>
        <v>0.16663912422932561</v>
      </c>
    </row>
    <row r="56" spans="2:14" ht="21" x14ac:dyDescent="0.25">
      <c r="B56" s="130" t="s">
        <v>87</v>
      </c>
      <c r="C56" s="109">
        <f t="shared" si="1"/>
        <v>16495648</v>
      </c>
      <c r="D56" s="109">
        <v>18078714</v>
      </c>
      <c r="E56" s="131">
        <v>16074434.714909999</v>
      </c>
      <c r="F56" s="131">
        <v>13187803.891762685</v>
      </c>
      <c r="G56" s="137">
        <f t="shared" si="2"/>
        <v>-8.7565188541618655E-2</v>
      </c>
      <c r="H56" s="138">
        <v>0.12468738842995908</v>
      </c>
      <c r="I56" s="112">
        <v>0.2188863928246878</v>
      </c>
      <c r="J56" s="138">
        <f>C56/C59</f>
        <v>0.11777267774571573</v>
      </c>
      <c r="K56" s="89">
        <v>0.13212141219539317</v>
      </c>
      <c r="L56" s="138">
        <v>0.12537029719288195</v>
      </c>
      <c r="M56" s="138">
        <f>F56/F59</f>
        <v>0.11197942484514466</v>
      </c>
    </row>
    <row r="57" spans="2:14" ht="21" x14ac:dyDescent="0.25">
      <c r="B57" s="130" t="s">
        <v>89</v>
      </c>
      <c r="C57" s="109">
        <f t="shared" si="1"/>
        <v>6963053</v>
      </c>
      <c r="D57" s="109">
        <v>6202853</v>
      </c>
      <c r="E57" s="131">
        <v>4163961.3995507145</v>
      </c>
      <c r="F57" s="131">
        <v>3017230.4679257954</v>
      </c>
      <c r="G57" s="137">
        <f t="shared" si="2"/>
        <v>0.12255650746519375</v>
      </c>
      <c r="H57" s="138">
        <v>0.48965189751021199</v>
      </c>
      <c r="I57" s="112">
        <v>0.38006076891210872</v>
      </c>
      <c r="J57" s="138">
        <f>C57/C59</f>
        <v>4.9713560637044338E-2</v>
      </c>
      <c r="K57" s="89">
        <v>4.533119435378153E-2</v>
      </c>
      <c r="L57" s="138">
        <v>3.2476232441140909E-2</v>
      </c>
      <c r="M57" s="138">
        <f>F57/F59</f>
        <v>2.5619711606010072E-2</v>
      </c>
    </row>
    <row r="58" spans="2:14" ht="21" x14ac:dyDescent="0.25">
      <c r="B58" s="130" t="s">
        <v>3</v>
      </c>
      <c r="C58" s="109">
        <f t="shared" si="1"/>
        <v>2237257</v>
      </c>
      <c r="D58" s="109">
        <v>1506805</v>
      </c>
      <c r="E58" s="131">
        <v>2191837.9635294997</v>
      </c>
      <c r="F58" s="131">
        <v>1712542.6732699997</v>
      </c>
      <c r="G58" s="137">
        <f t="shared" si="2"/>
        <v>0.48476876569960936</v>
      </c>
      <c r="H58" s="138">
        <v>-0.3125381414720988</v>
      </c>
      <c r="I58" s="112">
        <v>0.27987348738254436</v>
      </c>
      <c r="J58" s="138">
        <f>C58/C59</f>
        <v>1.5973167449702293E-2</v>
      </c>
      <c r="K58" s="89">
        <v>1.1011911826420806E-2</v>
      </c>
      <c r="L58" s="138">
        <v>1.7094932528572783E-2</v>
      </c>
      <c r="M58" s="138">
        <f>F58/F59</f>
        <v>1.4541431245828839E-2</v>
      </c>
    </row>
    <row r="59" spans="2:14" ht="21" x14ac:dyDescent="0.25">
      <c r="B59" s="128" t="s">
        <v>90</v>
      </c>
      <c r="C59" s="110">
        <f>SUM(C53:C58)</f>
        <v>140063453.72919118</v>
      </c>
      <c r="D59" s="110">
        <v>136834096</v>
      </c>
      <c r="E59" s="21">
        <v>128215654.54359189</v>
      </c>
      <c r="F59" s="21">
        <v>117769884.15505777</v>
      </c>
      <c r="G59" s="139">
        <f t="shared" si="2"/>
        <v>2.3600533957495395E-2</v>
      </c>
      <c r="H59" s="139">
        <v>6.721832436988362E-2</v>
      </c>
      <c r="I59" s="113">
        <v>8.8696447852330662E-2</v>
      </c>
      <c r="J59" s="140">
        <f>SUM(J53:J58)</f>
        <v>1</v>
      </c>
      <c r="K59" s="91">
        <v>1</v>
      </c>
      <c r="L59" s="140">
        <v>1.0000000007365595</v>
      </c>
      <c r="M59" s="140">
        <v>1.0000000007365595</v>
      </c>
    </row>
    <row r="60" spans="2:14" s="74" customFormat="1" ht="21" x14ac:dyDescent="0.25">
      <c r="B60" s="141"/>
      <c r="C60" s="142"/>
      <c r="D60" s="142"/>
      <c r="E60" s="143"/>
      <c r="F60" s="144"/>
      <c r="G60" s="145"/>
    </row>
    <row r="61" spans="2:14" ht="20" customHeight="1" x14ac:dyDescent="0.2">
      <c r="B61" s="146"/>
    </row>
    <row r="62" spans="2:14" ht="21" x14ac:dyDescent="0.25">
      <c r="B62" s="128" t="s">
        <v>135</v>
      </c>
      <c r="C62" s="128">
        <v>2020</v>
      </c>
      <c r="D62" s="128">
        <v>2019</v>
      </c>
      <c r="E62" s="21">
        <v>2018</v>
      </c>
      <c r="F62" s="128">
        <v>2017</v>
      </c>
      <c r="G62" s="129" t="s">
        <v>192</v>
      </c>
      <c r="H62" s="129" t="s">
        <v>151</v>
      </c>
      <c r="I62" s="129" t="s">
        <v>155</v>
      </c>
      <c r="K62" s="117"/>
    </row>
    <row r="63" spans="2:14" ht="21" x14ac:dyDescent="0.25">
      <c r="B63" s="130" t="s">
        <v>136</v>
      </c>
      <c r="C63" s="131">
        <f>E31</f>
        <v>16041027</v>
      </c>
      <c r="D63" s="131">
        <v>14976556</v>
      </c>
      <c r="E63" s="131">
        <v>13266287</v>
      </c>
      <c r="F63" s="131">
        <v>9439474.0650084987</v>
      </c>
      <c r="G63" s="137">
        <f>C63/D63-1</f>
        <v>7.1075820101764275E-2</v>
      </c>
      <c r="H63" s="137">
        <v>0.12891843814324244</v>
      </c>
      <c r="I63" s="137">
        <v>0.40540531269398183</v>
      </c>
      <c r="K63" s="117"/>
    </row>
    <row r="64" spans="2:14" x14ac:dyDescent="0.2">
      <c r="B64" s="146"/>
    </row>
    <row r="65" spans="2:6" x14ac:dyDescent="0.2">
      <c r="B65" s="146"/>
    </row>
    <row r="66" spans="2:6" ht="26" x14ac:dyDescent="0.3">
      <c r="B66" s="114" t="s">
        <v>199</v>
      </c>
    </row>
    <row r="67" spans="2:6" x14ac:dyDescent="0.2">
      <c r="B67" s="146"/>
    </row>
    <row r="68" spans="2:6" ht="22" x14ac:dyDescent="0.25">
      <c r="B68" s="118" t="s">
        <v>84</v>
      </c>
      <c r="C68" s="120" t="s">
        <v>189</v>
      </c>
      <c r="D68" s="120" t="s">
        <v>144</v>
      </c>
      <c r="E68" s="129" t="s">
        <v>198</v>
      </c>
    </row>
    <row r="69" spans="2:6" ht="21" x14ac:dyDescent="0.25">
      <c r="B69" s="14" t="s">
        <v>172</v>
      </c>
      <c r="C69" s="97">
        <v>31157455.043739196</v>
      </c>
      <c r="D69" s="97">
        <v>29619231</v>
      </c>
      <c r="E69" s="166">
        <f t="shared" ref="E69:E74" si="3">C69/D69-1</f>
        <v>5.1933287658251448E-2</v>
      </c>
    </row>
    <row r="70" spans="2:6" ht="21" x14ac:dyDescent="0.25">
      <c r="B70" s="17" t="s">
        <v>86</v>
      </c>
      <c r="C70" s="98">
        <v>16767942.685451997</v>
      </c>
      <c r="D70" s="98">
        <v>15525873</v>
      </c>
      <c r="E70" s="167">
        <f t="shared" si="3"/>
        <v>7.999999004577707E-2</v>
      </c>
    </row>
    <row r="71" spans="2:6" ht="21" x14ac:dyDescent="0.25">
      <c r="B71" s="14" t="s">
        <v>98</v>
      </c>
      <c r="C71" s="97">
        <v>16599975</v>
      </c>
      <c r="D71" s="97">
        <v>14545976</v>
      </c>
      <c r="E71" s="166">
        <f t="shared" si="3"/>
        <v>0.14120736896582264</v>
      </c>
    </row>
    <row r="72" spans="2:6" ht="21" x14ac:dyDescent="0.25">
      <c r="B72" s="44" t="s">
        <v>87</v>
      </c>
      <c r="C72" s="98">
        <v>8223358</v>
      </c>
      <c r="D72" s="98">
        <v>8948200</v>
      </c>
      <c r="E72" s="167">
        <f t="shared" si="3"/>
        <v>-8.1004224313269702E-2</v>
      </c>
    </row>
    <row r="73" spans="2:6" ht="21" x14ac:dyDescent="0.25">
      <c r="B73" s="121" t="s">
        <v>89</v>
      </c>
      <c r="C73" s="99">
        <v>4363525</v>
      </c>
      <c r="D73" s="99">
        <v>3604071</v>
      </c>
      <c r="E73" s="168">
        <f t="shared" si="3"/>
        <v>0.21072115393953106</v>
      </c>
    </row>
    <row r="74" spans="2:6" ht="21" x14ac:dyDescent="0.25">
      <c r="B74" s="17" t="s">
        <v>142</v>
      </c>
      <c r="C74" s="102">
        <v>1399617</v>
      </c>
      <c r="D74" s="98">
        <v>981555</v>
      </c>
      <c r="E74" s="167">
        <f t="shared" si="3"/>
        <v>0.42591805859070564</v>
      </c>
    </row>
    <row r="75" spans="2:6" ht="21" x14ac:dyDescent="0.25">
      <c r="B75" s="158" t="s">
        <v>200</v>
      </c>
      <c r="C75" s="109">
        <v>479310</v>
      </c>
      <c r="D75" s="165" t="s">
        <v>64</v>
      </c>
      <c r="E75" s="169" t="s">
        <v>64</v>
      </c>
    </row>
    <row r="76" spans="2:6" ht="21" x14ac:dyDescent="0.25">
      <c r="B76" s="19" t="s">
        <v>90</v>
      </c>
      <c r="C76" s="100">
        <f>SUM(C69:C74)</f>
        <v>78511872.729191184</v>
      </c>
      <c r="D76" s="100">
        <f>SUM(D69:D74)</f>
        <v>73224906</v>
      </c>
      <c r="E76" s="170">
        <f>C76/D76-1</f>
        <v>7.2201755085778974E-2</v>
      </c>
    </row>
    <row r="77" spans="2:6" x14ac:dyDescent="0.2">
      <c r="B77" s="146"/>
    </row>
    <row r="78" spans="2:6" x14ac:dyDescent="0.2">
      <c r="B78" s="146"/>
    </row>
    <row r="79" spans="2:6" ht="22" x14ac:dyDescent="0.25">
      <c r="B79" s="118" t="s">
        <v>92</v>
      </c>
      <c r="C79" s="96" t="s">
        <v>189</v>
      </c>
      <c r="D79" s="96" t="s">
        <v>144</v>
      </c>
      <c r="E79" s="129" t="s">
        <v>198</v>
      </c>
      <c r="F79"/>
    </row>
    <row r="80" spans="2:6" ht="21" x14ac:dyDescent="0.25">
      <c r="B80" s="14" t="s">
        <v>93</v>
      </c>
      <c r="C80" s="97">
        <v>37588807</v>
      </c>
      <c r="D80" s="97">
        <v>38478296</v>
      </c>
      <c r="E80" s="171">
        <f>C80/D80-1</f>
        <v>-2.3116642171472468E-2</v>
      </c>
      <c r="F80"/>
    </row>
    <row r="81" spans="2:6" ht="21" x14ac:dyDescent="0.25">
      <c r="B81" s="17" t="s">
        <v>94</v>
      </c>
      <c r="C81" s="102">
        <v>40923066</v>
      </c>
      <c r="D81" s="102">
        <v>34746610</v>
      </c>
      <c r="E81" s="172">
        <f>C81/D81-1</f>
        <v>0.17775708191389028</v>
      </c>
      <c r="F81"/>
    </row>
    <row r="82" spans="2:6" ht="21" x14ac:dyDescent="0.25">
      <c r="B82" s="19" t="s">
        <v>90</v>
      </c>
      <c r="C82" s="100">
        <f>SUM(C80:C81)</f>
        <v>78511873</v>
      </c>
      <c r="D82" s="100">
        <f>SUM(D80:D81)</f>
        <v>73224906</v>
      </c>
      <c r="E82" s="173">
        <f>C82/D82-1</f>
        <v>7.2201758784094627E-2</v>
      </c>
      <c r="F82"/>
    </row>
    <row r="83" spans="2:6" ht="21" x14ac:dyDescent="0.25">
      <c r="B83" s="174"/>
      <c r="C83" s="175"/>
      <c r="D83" s="175"/>
      <c r="E83" s="176"/>
      <c r="F83"/>
    </row>
    <row r="84" spans="2:6" x14ac:dyDescent="0.2">
      <c r="B84" s="146"/>
    </row>
    <row r="85" spans="2:6" ht="21" x14ac:dyDescent="0.25">
      <c r="B85" s="12" t="s">
        <v>0</v>
      </c>
      <c r="C85" s="101" t="s">
        <v>189</v>
      </c>
      <c r="D85" s="101" t="s">
        <v>144</v>
      </c>
      <c r="E85" s="13" t="s">
        <v>198</v>
      </c>
      <c r="F85"/>
    </row>
    <row r="86" spans="2:6" ht="21" x14ac:dyDescent="0.25">
      <c r="B86" s="14" t="s">
        <v>170</v>
      </c>
      <c r="C86" s="97">
        <v>38887258.0437392</v>
      </c>
      <c r="D86" s="97">
        <v>36103022</v>
      </c>
      <c r="E86" s="171">
        <f>C86/D86-1</f>
        <v>7.7119196385809552E-2</v>
      </c>
      <c r="F86"/>
    </row>
    <row r="87" spans="2:6" ht="21" x14ac:dyDescent="0.25">
      <c r="B87" s="17" t="s">
        <v>95</v>
      </c>
      <c r="C87" s="102">
        <v>8870172</v>
      </c>
      <c r="D87" s="102">
        <v>8062185</v>
      </c>
      <c r="E87" s="172">
        <f>C87/D87-1</f>
        <v>0.10021935740745214</v>
      </c>
      <c r="F87"/>
    </row>
    <row r="88" spans="2:6" ht="21" x14ac:dyDescent="0.25">
      <c r="B88" s="19" t="s">
        <v>127</v>
      </c>
      <c r="C88" s="100">
        <v>47757430.0437392</v>
      </c>
      <c r="D88" s="100">
        <f>SUM(D86:D87)</f>
        <v>44165207</v>
      </c>
      <c r="E88" s="173">
        <f>C88/D88-1</f>
        <v>8.1336040013108013E-2</v>
      </c>
      <c r="F88"/>
    </row>
    <row r="89" spans="2:6" x14ac:dyDescent="0.2">
      <c r="B89" s="146"/>
    </row>
    <row r="90" spans="2:6" x14ac:dyDescent="0.2">
      <c r="B90" s="146"/>
    </row>
    <row r="91" spans="2:6" ht="21" x14ac:dyDescent="0.25">
      <c r="B91" s="12" t="s">
        <v>0</v>
      </c>
      <c r="C91" s="101" t="s">
        <v>189</v>
      </c>
      <c r="D91" s="101" t="s">
        <v>144</v>
      </c>
      <c r="E91" s="13" t="s">
        <v>198</v>
      </c>
      <c r="F91"/>
    </row>
    <row r="92" spans="2:6" ht="21" x14ac:dyDescent="0.25">
      <c r="B92" s="14" t="s">
        <v>172</v>
      </c>
      <c r="C92" s="97">
        <v>31157455.043739196</v>
      </c>
      <c r="D92" s="97">
        <v>29619231</v>
      </c>
      <c r="E92" s="171">
        <f>C92/D92-1</f>
        <v>5.1933287658251448E-2</v>
      </c>
      <c r="F92"/>
    </row>
    <row r="93" spans="2:6" ht="21" x14ac:dyDescent="0.25">
      <c r="B93" s="17" t="s">
        <v>98</v>
      </c>
      <c r="C93" s="102">
        <v>16599975</v>
      </c>
      <c r="D93" s="102">
        <v>14545976</v>
      </c>
      <c r="E93" s="172">
        <f>C93/D93-1</f>
        <v>0.14120736896582264</v>
      </c>
      <c r="F93"/>
    </row>
    <row r="94" spans="2:6" ht="21" x14ac:dyDescent="0.25">
      <c r="B94" s="19" t="s">
        <v>127</v>
      </c>
      <c r="C94" s="100">
        <v>47757430.0437392</v>
      </c>
      <c r="D94" s="100">
        <v>44165207</v>
      </c>
      <c r="E94" s="173">
        <f>C94/D94-1</f>
        <v>8.1336040013108013E-2</v>
      </c>
      <c r="F94"/>
    </row>
    <row r="95" spans="2:6" x14ac:dyDescent="0.2">
      <c r="B95" s="146"/>
    </row>
    <row r="96" spans="2:6" x14ac:dyDescent="0.2">
      <c r="B96" s="146"/>
    </row>
    <row r="97" spans="1:14" x14ac:dyDescent="0.2">
      <c r="B97" s="146"/>
    </row>
    <row r="98" spans="1:14" x14ac:dyDescent="0.2">
      <c r="B98" s="117" t="s">
        <v>194</v>
      </c>
    </row>
    <row r="99" spans="1:14" x14ac:dyDescent="0.2">
      <c r="B99" s="146"/>
    </row>
    <row r="100" spans="1:14" s="117" customFormat="1" x14ac:dyDescent="0.2">
      <c r="A100"/>
      <c r="B100" s="146"/>
      <c r="G100"/>
      <c r="H100"/>
      <c r="I100"/>
      <c r="J100"/>
      <c r="K100"/>
      <c r="L100"/>
      <c r="M100"/>
      <c r="N100"/>
    </row>
    <row r="101" spans="1:14" s="117" customFormat="1" x14ac:dyDescent="0.2">
      <c r="A101"/>
      <c r="G101"/>
      <c r="H101"/>
      <c r="I101"/>
      <c r="J101"/>
      <c r="K101"/>
      <c r="L101"/>
      <c r="M101"/>
      <c r="N101"/>
    </row>
    <row r="102" spans="1:14" s="117" customFormat="1" x14ac:dyDescent="0.2">
      <c r="A102"/>
      <c r="B102" s="146"/>
      <c r="G102"/>
      <c r="H102"/>
      <c r="I102"/>
      <c r="J102"/>
      <c r="K102"/>
      <c r="L102"/>
      <c r="M102"/>
      <c r="N102"/>
    </row>
    <row r="103" spans="1:14" s="117" customFormat="1" x14ac:dyDescent="0.2">
      <c r="A103"/>
      <c r="B103" s="146"/>
      <c r="G103"/>
      <c r="H103"/>
      <c r="I103"/>
      <c r="J103"/>
      <c r="K103"/>
      <c r="L103"/>
      <c r="M103"/>
      <c r="N103"/>
    </row>
    <row r="104" spans="1:14" s="117" customFormat="1" x14ac:dyDescent="0.2">
      <c r="A104"/>
      <c r="B104" s="146"/>
      <c r="G104"/>
      <c r="H104"/>
      <c r="I104"/>
      <c r="J104"/>
      <c r="K104"/>
      <c r="L104"/>
      <c r="M104"/>
      <c r="N104"/>
    </row>
    <row r="105" spans="1:14" s="117" customFormat="1" x14ac:dyDescent="0.2">
      <c r="A105"/>
      <c r="B105" s="146"/>
      <c r="G105"/>
      <c r="H105"/>
      <c r="I105"/>
      <c r="J105"/>
      <c r="K105"/>
      <c r="L105"/>
      <c r="M105"/>
      <c r="N105"/>
    </row>
    <row r="106" spans="1:14" s="117" customFormat="1" x14ac:dyDescent="0.2">
      <c r="A106"/>
      <c r="B106" s="146"/>
      <c r="G106"/>
      <c r="H106"/>
      <c r="I106"/>
      <c r="J106"/>
      <c r="K106"/>
      <c r="L106"/>
      <c r="M106"/>
      <c r="N106"/>
    </row>
    <row r="107" spans="1:14" s="117" customFormat="1" x14ac:dyDescent="0.2">
      <c r="A107"/>
      <c r="B107" s="146"/>
      <c r="G107"/>
      <c r="H107"/>
      <c r="I107"/>
      <c r="J107"/>
      <c r="K107"/>
      <c r="L107"/>
      <c r="M107"/>
      <c r="N107"/>
    </row>
    <row r="108" spans="1:14" s="117" customFormat="1" x14ac:dyDescent="0.2">
      <c r="A108"/>
      <c r="B108" s="146"/>
      <c r="G108"/>
      <c r="H108"/>
      <c r="I108"/>
      <c r="J108"/>
      <c r="K108"/>
      <c r="L108"/>
      <c r="M108"/>
      <c r="N108"/>
    </row>
    <row r="109" spans="1:14" s="117" customFormat="1" x14ac:dyDescent="0.2">
      <c r="A109"/>
      <c r="B109" s="146"/>
      <c r="G109"/>
      <c r="H109"/>
      <c r="I109"/>
      <c r="J109"/>
      <c r="K109"/>
      <c r="L109"/>
      <c r="M109"/>
      <c r="N109"/>
    </row>
    <row r="110" spans="1:14" s="117" customFormat="1" x14ac:dyDescent="0.2">
      <c r="A110"/>
      <c r="B110" s="146"/>
      <c r="G110"/>
      <c r="H110"/>
      <c r="I110"/>
      <c r="J110"/>
      <c r="K110"/>
      <c r="L110"/>
      <c r="M110"/>
      <c r="N110"/>
    </row>
    <row r="111" spans="1:14" s="117" customFormat="1" x14ac:dyDescent="0.2">
      <c r="A111"/>
      <c r="B111" s="146"/>
      <c r="G111"/>
      <c r="H111"/>
      <c r="I111"/>
      <c r="J111"/>
      <c r="K111"/>
      <c r="L111"/>
      <c r="M111"/>
      <c r="N111"/>
    </row>
    <row r="112" spans="1:14" s="117" customFormat="1" x14ac:dyDescent="0.2">
      <c r="A112"/>
      <c r="B112" s="146"/>
      <c r="G112"/>
      <c r="H112"/>
      <c r="I112"/>
      <c r="J112"/>
      <c r="K112"/>
      <c r="L112"/>
      <c r="M112"/>
      <c r="N112"/>
    </row>
    <row r="113" spans="1:14" s="117" customFormat="1" x14ac:dyDescent="0.2">
      <c r="A113"/>
      <c r="B113" s="146"/>
      <c r="G113"/>
      <c r="H113"/>
      <c r="I113"/>
      <c r="J113"/>
      <c r="K113"/>
      <c r="L113"/>
      <c r="M113"/>
      <c r="N113"/>
    </row>
    <row r="114" spans="1:14" s="117" customFormat="1" x14ac:dyDescent="0.2">
      <c r="A114"/>
      <c r="B114" s="146"/>
      <c r="G114"/>
      <c r="H114"/>
      <c r="I114"/>
      <c r="J114"/>
      <c r="K114"/>
      <c r="L114"/>
      <c r="M114"/>
      <c r="N114"/>
    </row>
    <row r="115" spans="1:14" s="117" customFormat="1" x14ac:dyDescent="0.2">
      <c r="A115"/>
      <c r="B115" s="146"/>
      <c r="G115"/>
      <c r="H115"/>
      <c r="I115"/>
      <c r="J115"/>
      <c r="K115"/>
      <c r="L115"/>
      <c r="M115"/>
      <c r="N115"/>
    </row>
    <row r="116" spans="1:14" s="117" customFormat="1" x14ac:dyDescent="0.2">
      <c r="A116"/>
      <c r="B116" s="146"/>
      <c r="G116"/>
      <c r="H116"/>
      <c r="I116"/>
      <c r="J116"/>
      <c r="K116"/>
      <c r="L116"/>
      <c r="M116"/>
      <c r="N116"/>
    </row>
    <row r="117" spans="1:14" s="117" customFormat="1" x14ac:dyDescent="0.2">
      <c r="A117"/>
      <c r="B117" s="117" t="s">
        <v>195</v>
      </c>
      <c r="G117"/>
      <c r="H117"/>
      <c r="I117"/>
      <c r="J117"/>
      <c r="K117"/>
      <c r="L117"/>
      <c r="M117"/>
      <c r="N117"/>
    </row>
    <row r="135" spans="1:14" s="117" customFormat="1" x14ac:dyDescent="0.2">
      <c r="A135"/>
      <c r="B135" s="117" t="s">
        <v>196</v>
      </c>
      <c r="G135"/>
      <c r="H135"/>
      <c r="I135"/>
      <c r="J135"/>
      <c r="K135"/>
      <c r="L135"/>
      <c r="M135"/>
      <c r="N135"/>
    </row>
    <row r="160" spans="1:14" s="117" customFormat="1" x14ac:dyDescent="0.2">
      <c r="A160"/>
      <c r="B160" s="117" t="s">
        <v>197</v>
      </c>
      <c r="G160"/>
      <c r="H160"/>
      <c r="I160"/>
      <c r="J160"/>
      <c r="K160"/>
      <c r="L160"/>
      <c r="M160"/>
      <c r="N160"/>
    </row>
    <row r="186" spans="1:14" s="117" customFormat="1" x14ac:dyDescent="0.2">
      <c r="A186"/>
      <c r="B186" s="117" t="s">
        <v>160</v>
      </c>
      <c r="G186"/>
      <c r="H186"/>
      <c r="I186"/>
      <c r="J186"/>
      <c r="K186"/>
      <c r="L186"/>
      <c r="M186"/>
      <c r="N186"/>
    </row>
    <row r="204" spans="1:14" s="117" customFormat="1" x14ac:dyDescent="0.2">
      <c r="A204"/>
      <c r="B204" s="117" t="s">
        <v>161</v>
      </c>
      <c r="G204"/>
      <c r="H204"/>
      <c r="I204"/>
      <c r="J204"/>
      <c r="K204"/>
      <c r="L204"/>
      <c r="M204"/>
      <c r="N204"/>
    </row>
  </sheetData>
  <mergeCells count="2">
    <mergeCell ref="B17:F18"/>
    <mergeCell ref="B34:F35"/>
  </mergeCells>
  <pageMargins left="0.75000000000000011" right="0.75000000000000011" top="1" bottom="1" header="0.5" footer="0.5"/>
  <pageSetup orientation="landscape" horizontalDpi="4294967292" verticalDpi="4294967292"/>
  <ignoredErrors>
    <ignoredError sqref="D15 C76" formulaRange="1"/>
    <ignoredError sqref="D32" formula="1"/>
  </ignoredError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23"/>
  <sheetViews>
    <sheetView showGridLines="0" topLeftCell="A34" workbookViewId="0">
      <selection activeCell="F45" sqref="F45"/>
    </sheetView>
  </sheetViews>
  <sheetFormatPr baseColWidth="10" defaultRowHeight="16" x14ac:dyDescent="0.2"/>
  <cols>
    <col min="2" max="2" width="39.5" style="117" customWidth="1"/>
    <col min="3" max="4" width="23.6640625" style="117" customWidth="1"/>
    <col min="5" max="5" width="27.33203125" style="117" customWidth="1"/>
    <col min="6" max="6" width="35.6640625" style="117" customWidth="1"/>
    <col min="7" max="7" width="16" bestFit="1" customWidth="1"/>
    <col min="8" max="8" width="14.5" customWidth="1"/>
    <col min="9" max="9" width="13.6640625" bestFit="1" customWidth="1"/>
    <col min="10" max="12" width="18.83203125" customWidth="1"/>
    <col min="13" max="13" width="25.5" customWidth="1"/>
    <col min="14" max="14" width="18.83203125" customWidth="1"/>
  </cols>
  <sheetData>
    <row r="2" spans="2:6" s="74" customFormat="1" ht="33" customHeight="1" x14ac:dyDescent="0.3">
      <c r="B2" s="114" t="s">
        <v>162</v>
      </c>
      <c r="C2" s="115"/>
      <c r="D2" s="115"/>
      <c r="E2" s="115"/>
      <c r="F2" s="115"/>
    </row>
    <row r="5" spans="2:6" ht="26" x14ac:dyDescent="0.3">
      <c r="B5" s="116" t="s">
        <v>163</v>
      </c>
    </row>
    <row r="7" spans="2:6" ht="22" x14ac:dyDescent="0.2">
      <c r="B7" s="118" t="s">
        <v>84</v>
      </c>
      <c r="C7" s="119" t="s">
        <v>164</v>
      </c>
      <c r="D7" s="119" t="s">
        <v>141</v>
      </c>
      <c r="E7" s="120" t="s">
        <v>167</v>
      </c>
      <c r="F7" s="120" t="s">
        <v>168</v>
      </c>
    </row>
    <row r="8" spans="2:6" ht="21" x14ac:dyDescent="0.25">
      <c r="B8" s="14" t="s">
        <v>184</v>
      </c>
      <c r="C8" s="45">
        <v>24053985</v>
      </c>
      <c r="D8" s="45">
        <v>26122052</v>
      </c>
      <c r="E8" s="46">
        <f>C8/C14</f>
        <v>0.39079394240092713</v>
      </c>
      <c r="F8" s="147">
        <f t="shared" ref="F8:F14" si="0">C8/D8-1</f>
        <v>-7.9169392971118802E-2</v>
      </c>
    </row>
    <row r="9" spans="2:6" ht="21" x14ac:dyDescent="0.25">
      <c r="B9" s="17" t="s">
        <v>86</v>
      </c>
      <c r="C9" s="49">
        <v>13500759</v>
      </c>
      <c r="D9" s="49">
        <v>14602862</v>
      </c>
      <c r="E9" s="50">
        <f>C9/C14</f>
        <v>0.21934057225922435</v>
      </c>
      <c r="F9" s="148">
        <f t="shared" si="0"/>
        <v>-7.5471712325981044E-2</v>
      </c>
    </row>
    <row r="10" spans="2:6" ht="21" x14ac:dyDescent="0.25">
      <c r="B10" s="14" t="s">
        <v>98</v>
      </c>
      <c r="C10" s="45">
        <v>12287379</v>
      </c>
      <c r="D10" s="45">
        <v>10629730</v>
      </c>
      <c r="E10" s="46">
        <f>C10/C14</f>
        <v>0.19962734994573089</v>
      </c>
      <c r="F10" s="147">
        <f t="shared" si="0"/>
        <v>0.15594460066248161</v>
      </c>
    </row>
    <row r="11" spans="2:6" ht="21" x14ac:dyDescent="0.25">
      <c r="B11" s="44" t="s">
        <v>87</v>
      </c>
      <c r="C11" s="49">
        <v>8272290</v>
      </c>
      <c r="D11" s="49">
        <v>9130514</v>
      </c>
      <c r="E11" s="50">
        <f>C11/C14</f>
        <v>0.13439606043588059</v>
      </c>
      <c r="F11" s="148">
        <f t="shared" si="0"/>
        <v>-9.3995146384968087E-2</v>
      </c>
    </row>
    <row r="12" spans="2:6" ht="21" x14ac:dyDescent="0.25">
      <c r="B12" s="121" t="s">
        <v>89</v>
      </c>
      <c r="C12" s="122">
        <v>2599528</v>
      </c>
      <c r="D12" s="122">
        <v>2598782</v>
      </c>
      <c r="E12" s="123">
        <f>C12/C14</f>
        <v>4.2233326224390563E-2</v>
      </c>
      <c r="F12" s="149">
        <f t="shared" si="0"/>
        <v>2.8705755234570418E-4</v>
      </c>
    </row>
    <row r="13" spans="2:6" ht="21" x14ac:dyDescent="0.25">
      <c r="B13" s="44" t="s">
        <v>142</v>
      </c>
      <c r="C13" s="47">
        <v>837640</v>
      </c>
      <c r="D13" s="49">
        <v>525250</v>
      </c>
      <c r="E13" s="50">
        <f>C13/C14</f>
        <v>1.3608748733846496E-2</v>
      </c>
      <c r="F13" s="148">
        <f t="shared" si="0"/>
        <v>0.59474535935268924</v>
      </c>
    </row>
    <row r="14" spans="2:6" ht="21" x14ac:dyDescent="0.25">
      <c r="B14" s="19" t="s">
        <v>90</v>
      </c>
      <c r="C14" s="51">
        <v>61551581</v>
      </c>
      <c r="D14" s="51">
        <f>SUM(D8:D13)</f>
        <v>63609190</v>
      </c>
      <c r="E14" s="52">
        <f>SUM(E8:E13)</f>
        <v>1</v>
      </c>
      <c r="F14" s="150">
        <f t="shared" si="0"/>
        <v>-3.2347668630900661E-2</v>
      </c>
    </row>
    <row r="15" spans="2:6" x14ac:dyDescent="0.2">
      <c r="D15" s="105"/>
    </row>
    <row r="16" spans="2:6" x14ac:dyDescent="0.2">
      <c r="D16" s="105"/>
    </row>
    <row r="17" spans="2:12" ht="26" x14ac:dyDescent="0.3">
      <c r="B17" s="124" t="s">
        <v>165</v>
      </c>
      <c r="D17" s="105"/>
    </row>
    <row r="18" spans="2:12" ht="26" x14ac:dyDescent="0.3">
      <c r="B18" s="124"/>
      <c r="D18" s="105"/>
    </row>
    <row r="19" spans="2:12" ht="22" x14ac:dyDescent="0.2">
      <c r="B19" s="118" t="s">
        <v>92</v>
      </c>
      <c r="C19" s="119" t="s">
        <v>166</v>
      </c>
      <c r="D19" s="119" t="s">
        <v>141</v>
      </c>
      <c r="E19" s="120" t="s">
        <v>167</v>
      </c>
      <c r="F19" s="120" t="s">
        <v>168</v>
      </c>
    </row>
    <row r="20" spans="2:12" ht="21" x14ac:dyDescent="0.25">
      <c r="B20" s="14" t="s">
        <v>93</v>
      </c>
      <c r="C20" s="45">
        <v>32310142</v>
      </c>
      <c r="D20" s="45">
        <v>36986897</v>
      </c>
      <c r="E20" s="46">
        <f>C20/C22</f>
        <v>0.52492789746537949</v>
      </c>
      <c r="F20" s="147">
        <f>C20/D20-1</f>
        <v>-0.12644356189166128</v>
      </c>
    </row>
    <row r="21" spans="2:12" ht="21" x14ac:dyDescent="0.25">
      <c r="B21" s="17" t="s">
        <v>94</v>
      </c>
      <c r="C21" s="47">
        <v>29241439</v>
      </c>
      <c r="D21" s="47">
        <v>26622293</v>
      </c>
      <c r="E21" s="50">
        <f>C21/C22</f>
        <v>0.47507210253462051</v>
      </c>
      <c r="F21" s="148">
        <f>C21/D21-1</f>
        <v>9.8381683350866833E-2</v>
      </c>
      <c r="K21" s="53"/>
      <c r="L21" s="54"/>
    </row>
    <row r="22" spans="2:12" ht="21" x14ac:dyDescent="0.25">
      <c r="B22" s="19" t="s">
        <v>90</v>
      </c>
      <c r="C22" s="51">
        <f>SUM(C20:C21)</f>
        <v>61551581</v>
      </c>
      <c r="D22" s="51">
        <f>SUM(D20:D21)</f>
        <v>63609190</v>
      </c>
      <c r="E22" s="52">
        <f>SUM(E20:E21)</f>
        <v>1</v>
      </c>
      <c r="F22" s="150">
        <f>C22/D22-1</f>
        <v>-3.2347668630900661E-2</v>
      </c>
      <c r="K22" s="53"/>
      <c r="L22" s="54"/>
    </row>
    <row r="23" spans="2:12" x14ac:dyDescent="0.2">
      <c r="D23" s="105"/>
      <c r="I23" s="53"/>
      <c r="J23" s="54"/>
    </row>
    <row r="24" spans="2:12" x14ac:dyDescent="0.2">
      <c r="D24" s="105"/>
    </row>
    <row r="25" spans="2:12" ht="26" x14ac:dyDescent="0.3">
      <c r="B25" s="124" t="s">
        <v>169</v>
      </c>
      <c r="D25" s="105"/>
    </row>
    <row r="26" spans="2:12" ht="26" x14ac:dyDescent="0.3">
      <c r="B26" s="124"/>
      <c r="D26" s="105"/>
    </row>
    <row r="27" spans="2:12" ht="22" x14ac:dyDescent="0.25">
      <c r="B27" s="12" t="s">
        <v>0</v>
      </c>
      <c r="C27" s="119" t="s">
        <v>166</v>
      </c>
      <c r="D27" s="13" t="s">
        <v>141</v>
      </c>
      <c r="E27" s="120" t="s">
        <v>167</v>
      </c>
      <c r="F27" s="120" t="s">
        <v>168</v>
      </c>
    </row>
    <row r="28" spans="2:12" ht="21" x14ac:dyDescent="0.25">
      <c r="B28" s="14" t="s">
        <v>170</v>
      </c>
      <c r="C28" s="15">
        <f>C30-C29</f>
        <v>29170508.7806</v>
      </c>
      <c r="D28" s="15">
        <v>29837411</v>
      </c>
      <c r="E28" s="46">
        <f>C28/C30</f>
        <v>0.8026806253227039</v>
      </c>
      <c r="F28" s="147">
        <f>C28/D28-1</f>
        <v>-2.2351209339174893E-2</v>
      </c>
    </row>
    <row r="29" spans="2:12" ht="21" x14ac:dyDescent="0.25">
      <c r="B29" s="17" t="s">
        <v>95</v>
      </c>
      <c r="C29" s="18">
        <v>7170855.2193999998</v>
      </c>
      <c r="D29" s="18">
        <v>6914371</v>
      </c>
      <c r="E29" s="50">
        <f>C29/C30</f>
        <v>0.1973193746772961</v>
      </c>
      <c r="F29" s="148">
        <f>C29/D29-1</f>
        <v>3.7094367571540499E-2</v>
      </c>
    </row>
    <row r="30" spans="2:12" ht="21" x14ac:dyDescent="0.25">
      <c r="B30" s="19" t="s">
        <v>127</v>
      </c>
      <c r="C30" s="20">
        <f>C8+C10</f>
        <v>36341364</v>
      </c>
      <c r="D30" s="20">
        <f>SUM(D28:D29)</f>
        <v>36751782</v>
      </c>
      <c r="E30" s="52">
        <f>SUM(E28:E29)</f>
        <v>1</v>
      </c>
      <c r="F30" s="150">
        <f>C30/D30-1</f>
        <v>-1.1167295234826957E-2</v>
      </c>
    </row>
    <row r="31" spans="2:12" s="74" customFormat="1" ht="21" x14ac:dyDescent="0.25">
      <c r="B31" s="92"/>
      <c r="C31" s="72"/>
      <c r="D31" s="103"/>
      <c r="E31" s="72"/>
      <c r="F31" s="73"/>
    </row>
    <row r="32" spans="2:12" ht="19" x14ac:dyDescent="0.25">
      <c r="B32" s="125"/>
      <c r="D32" s="105"/>
    </row>
    <row r="33" spans="2:12" ht="26" x14ac:dyDescent="0.3">
      <c r="B33" s="124" t="s">
        <v>171</v>
      </c>
      <c r="D33" s="105"/>
    </row>
    <row r="34" spans="2:12" ht="26" x14ac:dyDescent="0.3">
      <c r="B34" s="124"/>
      <c r="D34" s="105"/>
    </row>
    <row r="35" spans="2:12" ht="22" x14ac:dyDescent="0.25">
      <c r="B35" s="12" t="s">
        <v>0</v>
      </c>
      <c r="C35" s="119" t="s">
        <v>166</v>
      </c>
      <c r="D35" s="13" t="s">
        <v>141</v>
      </c>
      <c r="E35" s="120" t="s">
        <v>167</v>
      </c>
      <c r="F35" s="120" t="s">
        <v>168</v>
      </c>
    </row>
    <row r="36" spans="2:12" ht="21" x14ac:dyDescent="0.25">
      <c r="B36" s="14" t="s">
        <v>172</v>
      </c>
      <c r="C36" s="15">
        <f>C8</f>
        <v>24053985</v>
      </c>
      <c r="D36" s="15">
        <f>D8</f>
        <v>26122052</v>
      </c>
      <c r="E36" s="46">
        <f>C36/C38</f>
        <v>0.66188999225096057</v>
      </c>
      <c r="F36" s="147">
        <f>C36/D36-1</f>
        <v>-7.9169392971118802E-2</v>
      </c>
    </row>
    <row r="37" spans="2:12" ht="21" x14ac:dyDescent="0.25">
      <c r="B37" s="17" t="s">
        <v>98</v>
      </c>
      <c r="C37" s="18">
        <v>12287378.794</v>
      </c>
      <c r="D37" s="18">
        <f>D10</f>
        <v>10629730</v>
      </c>
      <c r="E37" s="48">
        <f>C37/C38</f>
        <v>0.33811000774903938</v>
      </c>
      <c r="F37" s="151">
        <f>C37/D37-1</f>
        <v>0.15594458128287347</v>
      </c>
    </row>
    <row r="38" spans="2:12" ht="21" x14ac:dyDescent="0.25">
      <c r="B38" s="19" t="s">
        <v>127</v>
      </c>
      <c r="C38" s="20">
        <f>SUM(C36:C37)</f>
        <v>36341363.794</v>
      </c>
      <c r="D38" s="20">
        <f>SUM(D36:D37)</f>
        <v>36751782</v>
      </c>
      <c r="E38" s="52">
        <f>SUM(E36:E37)</f>
        <v>1</v>
      </c>
      <c r="F38" s="150">
        <f>C38/D38-1</f>
        <v>-1.1167300839997396E-2</v>
      </c>
    </row>
    <row r="39" spans="2:12" ht="26" x14ac:dyDescent="0.3">
      <c r="B39" s="124"/>
      <c r="D39" s="105"/>
    </row>
    <row r="40" spans="2:12" x14ac:dyDescent="0.2">
      <c r="D40" s="105"/>
    </row>
    <row r="41" spans="2:12" x14ac:dyDescent="0.2">
      <c r="B41" s="146"/>
    </row>
    <row r="42" spans="2:12" x14ac:dyDescent="0.2">
      <c r="B42" s="146"/>
    </row>
    <row r="43" spans="2:12" x14ac:dyDescent="0.2">
      <c r="B43" s="117" t="s">
        <v>173</v>
      </c>
      <c r="F43" s="117" t="s">
        <v>179</v>
      </c>
    </row>
    <row r="44" spans="2:12" x14ac:dyDescent="0.2">
      <c r="B44" s="146"/>
    </row>
    <row r="45" spans="2:12" s="117" customFormat="1" ht="21" x14ac:dyDescent="0.25">
      <c r="B45" s="146"/>
      <c r="F45" s="154">
        <v>2017</v>
      </c>
      <c r="G45" s="154">
        <v>2018</v>
      </c>
      <c r="H45" s="154">
        <v>2019</v>
      </c>
      <c r="I45" s="154">
        <v>2020</v>
      </c>
      <c r="J45"/>
      <c r="K45"/>
      <c r="L45"/>
    </row>
    <row r="46" spans="2:12" s="117" customFormat="1" ht="21" x14ac:dyDescent="0.25">
      <c r="B46" s="146"/>
      <c r="F46" s="152">
        <f>Výdavky_2017!C15</f>
        <v>55020480.106532313</v>
      </c>
      <c r="G46" s="152">
        <f>Výdavky_2018!C15</f>
        <v>59044414.378283493</v>
      </c>
      <c r="H46" s="152">
        <f>D14</f>
        <v>63609190</v>
      </c>
      <c r="I46" s="152">
        <f>C22</f>
        <v>61551581</v>
      </c>
      <c r="J46"/>
      <c r="K46"/>
      <c r="L46"/>
    </row>
    <row r="47" spans="2:12" s="117" customFormat="1" ht="21" x14ac:dyDescent="0.25">
      <c r="B47" s="146"/>
      <c r="F47" s="127"/>
      <c r="G47" s="153">
        <f>G46/F46-1</f>
        <v>7.313520827080966E-2</v>
      </c>
      <c r="H47" s="153">
        <f>H46/G46-1</f>
        <v>7.7310879780618569E-2</v>
      </c>
      <c r="I47" s="153">
        <f>I46/H46-1</f>
        <v>-3.2347668630900661E-2</v>
      </c>
      <c r="J47"/>
      <c r="K47"/>
      <c r="L47"/>
    </row>
    <row r="48" spans="2:12" s="117" customFormat="1" x14ac:dyDescent="0.2">
      <c r="B48" s="146"/>
      <c r="G48"/>
      <c r="H48"/>
      <c r="I48"/>
      <c r="J48"/>
      <c r="K48"/>
      <c r="L48"/>
    </row>
    <row r="49" spans="2:12" s="117" customFormat="1" x14ac:dyDescent="0.2">
      <c r="B49" s="146"/>
      <c r="G49"/>
      <c r="H49"/>
      <c r="I49"/>
      <c r="J49"/>
      <c r="K49"/>
      <c r="L49"/>
    </row>
    <row r="50" spans="2:12" s="117" customFormat="1" x14ac:dyDescent="0.2">
      <c r="B50" s="146"/>
      <c r="G50"/>
      <c r="H50"/>
      <c r="I50"/>
      <c r="J50"/>
      <c r="K50"/>
      <c r="L50"/>
    </row>
    <row r="51" spans="2:12" s="117" customFormat="1" x14ac:dyDescent="0.2">
      <c r="B51" s="146"/>
      <c r="G51"/>
      <c r="H51"/>
      <c r="I51"/>
      <c r="J51"/>
      <c r="K51"/>
      <c r="L51"/>
    </row>
    <row r="52" spans="2:12" s="117" customFormat="1" x14ac:dyDescent="0.2">
      <c r="B52" s="146"/>
      <c r="G52"/>
      <c r="H52"/>
      <c r="I52"/>
      <c r="J52"/>
      <c r="K52"/>
      <c r="L52"/>
    </row>
    <row r="53" spans="2:12" s="117" customFormat="1" x14ac:dyDescent="0.2">
      <c r="B53" s="146"/>
      <c r="G53"/>
      <c r="H53"/>
      <c r="I53"/>
      <c r="J53"/>
      <c r="K53"/>
      <c r="L53"/>
    </row>
    <row r="54" spans="2:12" s="117" customFormat="1" x14ac:dyDescent="0.2">
      <c r="B54" s="146"/>
      <c r="G54"/>
      <c r="H54"/>
      <c r="I54"/>
      <c r="J54"/>
      <c r="K54"/>
      <c r="L54"/>
    </row>
    <row r="55" spans="2:12" s="117" customFormat="1" x14ac:dyDescent="0.2">
      <c r="B55" s="146"/>
      <c r="G55"/>
      <c r="H55"/>
      <c r="I55"/>
      <c r="J55"/>
      <c r="K55"/>
      <c r="L55"/>
    </row>
    <row r="56" spans="2:12" s="117" customFormat="1" x14ac:dyDescent="0.2">
      <c r="B56" s="146"/>
      <c r="G56"/>
      <c r="H56"/>
      <c r="I56"/>
      <c r="J56"/>
      <c r="K56"/>
      <c r="L56"/>
    </row>
    <row r="57" spans="2:12" s="117" customFormat="1" x14ac:dyDescent="0.2">
      <c r="B57" s="146"/>
      <c r="G57"/>
      <c r="H57"/>
      <c r="I57"/>
      <c r="J57"/>
      <c r="K57"/>
      <c r="L57"/>
    </row>
    <row r="58" spans="2:12" s="117" customFormat="1" x14ac:dyDescent="0.2">
      <c r="B58" s="146"/>
      <c r="G58"/>
      <c r="H58"/>
      <c r="I58"/>
      <c r="J58"/>
      <c r="K58"/>
      <c r="L58"/>
    </row>
    <row r="59" spans="2:12" s="117" customFormat="1" x14ac:dyDescent="0.2">
      <c r="B59" s="146"/>
      <c r="K59"/>
      <c r="L59"/>
    </row>
    <row r="60" spans="2:12" s="117" customFormat="1" x14ac:dyDescent="0.2">
      <c r="B60" s="146"/>
      <c r="K60"/>
      <c r="L60"/>
    </row>
    <row r="61" spans="2:12" s="117" customFormat="1" x14ac:dyDescent="0.2">
      <c r="B61" s="146"/>
      <c r="K61"/>
      <c r="L61"/>
    </row>
    <row r="62" spans="2:12" s="117" customFormat="1" x14ac:dyDescent="0.2">
      <c r="B62" s="117" t="s">
        <v>180</v>
      </c>
      <c r="F62" s="117" t="s">
        <v>181</v>
      </c>
      <c r="G62"/>
      <c r="H62"/>
      <c r="I62"/>
      <c r="J62"/>
      <c r="K62"/>
      <c r="L62"/>
    </row>
    <row r="64" spans="2:12" ht="21" x14ac:dyDescent="0.25">
      <c r="F64" s="155" t="s">
        <v>178</v>
      </c>
      <c r="G64" s="155" t="s">
        <v>93</v>
      </c>
      <c r="H64" s="155" t="s">
        <v>94</v>
      </c>
    </row>
    <row r="65" spans="2:13" ht="21" x14ac:dyDescent="0.25">
      <c r="F65" s="127">
        <v>2017</v>
      </c>
      <c r="G65" s="152">
        <f>Výdavky_2017!C21</f>
        <v>35294868.779367149</v>
      </c>
      <c r="H65" s="152">
        <f>Výdavky_2017!C22</f>
        <v>19725611.451912522</v>
      </c>
    </row>
    <row r="66" spans="2:13" ht="21" x14ac:dyDescent="0.25">
      <c r="F66" s="127">
        <v>2018</v>
      </c>
      <c r="G66" s="152">
        <f>Výdavky_2018!C21</f>
        <v>36679710</v>
      </c>
      <c r="H66" s="152">
        <f>Výdavky_2018!C22</f>
        <v>22364703.990264494</v>
      </c>
    </row>
    <row r="67" spans="2:13" ht="21" x14ac:dyDescent="0.25">
      <c r="F67" s="127">
        <v>2019</v>
      </c>
      <c r="G67" s="152">
        <f>Výdavky_2019!$C$20</f>
        <v>36986897</v>
      </c>
      <c r="H67" s="152">
        <f>Výdavky_2019!$C$21</f>
        <v>26622293</v>
      </c>
    </row>
    <row r="68" spans="2:13" ht="21" x14ac:dyDescent="0.25">
      <c r="F68" s="127">
        <v>2020</v>
      </c>
      <c r="G68" s="152">
        <f>C20</f>
        <v>32310142</v>
      </c>
      <c r="H68" s="152">
        <f>C21</f>
        <v>29241439</v>
      </c>
    </row>
    <row r="80" spans="2:13" s="117" customFormat="1" x14ac:dyDescent="0.2">
      <c r="B80" s="117" t="s">
        <v>183</v>
      </c>
      <c r="F80" s="117" t="s">
        <v>182</v>
      </c>
      <c r="M80"/>
    </row>
    <row r="82" spans="6:12" ht="44" x14ac:dyDescent="0.25">
      <c r="F82" s="157" t="s">
        <v>178</v>
      </c>
      <c r="G82" s="157" t="s">
        <v>175</v>
      </c>
      <c r="H82" s="157" t="s">
        <v>174</v>
      </c>
      <c r="I82" s="157" t="s">
        <v>98</v>
      </c>
      <c r="J82" s="157" t="s">
        <v>55</v>
      </c>
      <c r="K82" s="157" t="s">
        <v>89</v>
      </c>
      <c r="L82" s="157" t="s">
        <v>3</v>
      </c>
    </row>
    <row r="83" spans="6:12" ht="21" x14ac:dyDescent="0.25">
      <c r="F83" s="127">
        <v>2017</v>
      </c>
      <c r="G83" s="156">
        <f>Výdavky_2017!C8+Výdavky_2017!C12</f>
        <v>24834698.254348092</v>
      </c>
      <c r="H83" s="156">
        <f>Výdavky_2017!C9</f>
        <v>12261286.673106495</v>
      </c>
      <c r="I83" s="156">
        <f>Výdavky_2017!C10</f>
        <v>8839912.6607104279</v>
      </c>
      <c r="J83" s="152">
        <f>Výdavky_2017!C11</f>
        <v>6779477.9890338425</v>
      </c>
      <c r="K83" s="152">
        <f>Výdavky_2017!C13</f>
        <v>1368260.0314584624</v>
      </c>
      <c r="L83" s="152">
        <f>Výdavky_2017!C14</f>
        <v>936844.49787499988</v>
      </c>
    </row>
    <row r="84" spans="6:12" ht="21" x14ac:dyDescent="0.25">
      <c r="F84" s="127">
        <v>2018</v>
      </c>
      <c r="G84" s="152">
        <f>Výdavky_2018!C8+Výdavky_2018!C12</f>
        <v>24735090.291240893</v>
      </c>
      <c r="H84" s="152">
        <f>Výdavky_2018!C9</f>
        <v>13926671.126768768</v>
      </c>
      <c r="I84" s="152">
        <f>Výdavky_2018!C10</f>
        <v>9636459.2484279498</v>
      </c>
      <c r="J84" s="152">
        <f>Výdavky_2018!C11</f>
        <v>7972095.8996249977</v>
      </c>
      <c r="K84" s="152">
        <f>Výdavky_2018!C13</f>
        <v>1605390.7103013818</v>
      </c>
      <c r="L84" s="152">
        <f>Výdavky_2018!C14</f>
        <v>1168707.1019194997</v>
      </c>
    </row>
    <row r="85" spans="6:12" ht="21" x14ac:dyDescent="0.25">
      <c r="F85" s="127">
        <v>2019</v>
      </c>
      <c r="G85" s="152">
        <f>Výdavky_2019!C8</f>
        <v>26122052</v>
      </c>
      <c r="H85" s="152">
        <f>Výdavky_2019!C9</f>
        <v>14602862</v>
      </c>
      <c r="I85" s="152">
        <f>Výdavky_2019!C10</f>
        <v>10629730</v>
      </c>
      <c r="J85" s="152">
        <f>Výdavky_2019!C11</f>
        <v>9130514</v>
      </c>
      <c r="K85" s="152">
        <f>Výdavky_2019!C12</f>
        <v>2598782</v>
      </c>
      <c r="L85" s="152">
        <f>Výdavky_2019!C13</f>
        <v>525250</v>
      </c>
    </row>
    <row r="86" spans="6:12" ht="21" x14ac:dyDescent="0.25">
      <c r="F86" s="127">
        <v>2020</v>
      </c>
      <c r="G86" s="152">
        <f>C8</f>
        <v>24053985</v>
      </c>
      <c r="H86" s="152">
        <f>C9</f>
        <v>13500759</v>
      </c>
      <c r="I86" s="152">
        <f>C10</f>
        <v>12287379</v>
      </c>
      <c r="J86" s="152">
        <f>C11</f>
        <v>8272290</v>
      </c>
      <c r="K86" s="152">
        <f>C12</f>
        <v>2599528</v>
      </c>
      <c r="L86" s="152">
        <f>C13</f>
        <v>837640</v>
      </c>
    </row>
    <row r="89" spans="6:12" x14ac:dyDescent="0.2">
      <c r="F89" s="117" t="s">
        <v>185</v>
      </c>
    </row>
    <row r="105" spans="2:12" s="117" customFormat="1" x14ac:dyDescent="0.2">
      <c r="B105" s="117" t="s">
        <v>176</v>
      </c>
      <c r="G105"/>
      <c r="H105"/>
      <c r="I105"/>
      <c r="J105"/>
      <c r="K105"/>
      <c r="L105"/>
    </row>
    <row r="123" spans="2:12" s="117" customFormat="1" x14ac:dyDescent="0.2">
      <c r="B123" s="117" t="s">
        <v>177</v>
      </c>
      <c r="G123"/>
      <c r="H123"/>
      <c r="I123"/>
      <c r="J123"/>
      <c r="K123"/>
      <c r="L123"/>
    </row>
  </sheetData>
  <pageMargins left="0.75000000000000011" right="0.75000000000000011" top="1" bottom="1" header="0.5" footer="0.5"/>
  <pageSetup orientation="landscape" horizontalDpi="4294967292" verticalDpi="4294967292"/>
  <ignoredErrors>
    <ignoredError sqref="G46" formula="1"/>
  </ignoredError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169"/>
  <sheetViews>
    <sheetView showGridLines="0" topLeftCell="A21" workbookViewId="0">
      <selection activeCell="D36" sqref="D36:D38"/>
    </sheetView>
  </sheetViews>
  <sheetFormatPr baseColWidth="10" defaultRowHeight="16" x14ac:dyDescent="0.2"/>
  <cols>
    <col min="2" max="2" width="39.5" style="117" customWidth="1"/>
    <col min="3" max="6" width="23.6640625" style="117" customWidth="1"/>
    <col min="7" max="9" width="23.6640625" customWidth="1"/>
    <col min="10" max="12" width="18.83203125" customWidth="1"/>
    <col min="13" max="13" width="25.5" customWidth="1"/>
    <col min="14" max="14" width="18.83203125" customWidth="1"/>
  </cols>
  <sheetData>
    <row r="2" spans="2:6" s="74" customFormat="1" ht="33" customHeight="1" x14ac:dyDescent="0.3">
      <c r="B2" s="114" t="s">
        <v>143</v>
      </c>
      <c r="C2" s="115"/>
      <c r="D2" s="115"/>
      <c r="E2" s="115"/>
      <c r="F2" s="115"/>
    </row>
    <row r="5" spans="2:6" ht="26" x14ac:dyDescent="0.3">
      <c r="B5" s="116" t="s">
        <v>146</v>
      </c>
    </row>
    <row r="7" spans="2:6" ht="22" x14ac:dyDescent="0.2">
      <c r="B7" s="118" t="s">
        <v>84</v>
      </c>
      <c r="C7" s="119" t="s">
        <v>141</v>
      </c>
      <c r="D7" s="120" t="s">
        <v>144</v>
      </c>
      <c r="E7" s="119" t="s">
        <v>108</v>
      </c>
      <c r="F7" s="120" t="s">
        <v>85</v>
      </c>
    </row>
    <row r="8" spans="2:6" ht="21" x14ac:dyDescent="0.25">
      <c r="B8" s="14" t="s">
        <v>0</v>
      </c>
      <c r="C8" s="45">
        <v>26122052</v>
      </c>
      <c r="D8" s="97">
        <v>29619231</v>
      </c>
      <c r="E8" s="45">
        <f>C8+D8</f>
        <v>55741283</v>
      </c>
      <c r="F8" s="46">
        <f>E8/E14</f>
        <v>0.4073639877008432</v>
      </c>
    </row>
    <row r="9" spans="2:6" ht="21" x14ac:dyDescent="0.25">
      <c r="B9" s="17" t="s">
        <v>86</v>
      </c>
      <c r="C9" s="49">
        <v>14602862</v>
      </c>
      <c r="D9" s="98">
        <v>15525873</v>
      </c>
      <c r="E9" s="47">
        <f t="shared" ref="E9:E13" si="0">C9+D9</f>
        <v>30128735</v>
      </c>
      <c r="F9" s="50">
        <f>E9/E14</f>
        <v>0.22018441222427487</v>
      </c>
    </row>
    <row r="10" spans="2:6" ht="21" x14ac:dyDescent="0.25">
      <c r="B10" s="14" t="s">
        <v>26</v>
      </c>
      <c r="C10" s="45">
        <v>10629730</v>
      </c>
      <c r="D10" s="97">
        <v>14545976</v>
      </c>
      <c r="E10" s="45">
        <f t="shared" si="0"/>
        <v>25175706</v>
      </c>
      <c r="F10" s="46">
        <f>E10/E14</f>
        <v>0.1839870816992864</v>
      </c>
    </row>
    <row r="11" spans="2:6" ht="21" x14ac:dyDescent="0.25">
      <c r="B11" s="44" t="s">
        <v>87</v>
      </c>
      <c r="C11" s="49">
        <v>9130514</v>
      </c>
      <c r="D11" s="98">
        <v>8948200</v>
      </c>
      <c r="E11" s="49">
        <f t="shared" si="0"/>
        <v>18078714</v>
      </c>
      <c r="F11" s="50">
        <f>E11/E14</f>
        <v>0.13212141219539317</v>
      </c>
    </row>
    <row r="12" spans="2:6" ht="21" x14ac:dyDescent="0.25">
      <c r="B12" s="121" t="s">
        <v>89</v>
      </c>
      <c r="C12" s="122">
        <v>2598782</v>
      </c>
      <c r="D12" s="99">
        <v>3604071</v>
      </c>
      <c r="E12" s="122">
        <f t="shared" si="0"/>
        <v>6202853</v>
      </c>
      <c r="F12" s="123">
        <f>E12/E14</f>
        <v>4.533119435378153E-2</v>
      </c>
    </row>
    <row r="13" spans="2:6" ht="21" x14ac:dyDescent="0.25">
      <c r="B13" s="44" t="s">
        <v>142</v>
      </c>
      <c r="C13" s="49">
        <v>525250</v>
      </c>
      <c r="D13" s="98">
        <v>981555</v>
      </c>
      <c r="E13" s="49">
        <f t="shared" si="0"/>
        <v>1506805</v>
      </c>
      <c r="F13" s="50">
        <f>E13/E14</f>
        <v>1.1011911826420806E-2</v>
      </c>
    </row>
    <row r="14" spans="2:6" ht="21" x14ac:dyDescent="0.25">
      <c r="B14" s="19" t="s">
        <v>90</v>
      </c>
      <c r="C14" s="51">
        <f>SUM(C8:C13)</f>
        <v>63609190</v>
      </c>
      <c r="D14" s="100">
        <f>SUM(D8:D13)</f>
        <v>73224906</v>
      </c>
      <c r="E14" s="51">
        <f>SUM(E8:E13)</f>
        <v>136834096</v>
      </c>
      <c r="F14" s="52">
        <f>SUM(F8:F13)</f>
        <v>1</v>
      </c>
    </row>
    <row r="15" spans="2:6" x14ac:dyDescent="0.2">
      <c r="D15" s="105"/>
    </row>
    <row r="16" spans="2:6" x14ac:dyDescent="0.2">
      <c r="D16" s="105"/>
    </row>
    <row r="17" spans="2:12" ht="26" x14ac:dyDescent="0.3">
      <c r="B17" s="124" t="s">
        <v>145</v>
      </c>
      <c r="D17" s="105"/>
    </row>
    <row r="18" spans="2:12" ht="26" x14ac:dyDescent="0.3">
      <c r="B18" s="124"/>
      <c r="D18" s="105"/>
    </row>
    <row r="19" spans="2:12" ht="22" x14ac:dyDescent="0.2">
      <c r="B19" s="118" t="s">
        <v>92</v>
      </c>
      <c r="C19" s="119" t="s">
        <v>141</v>
      </c>
      <c r="D19" s="96" t="s">
        <v>144</v>
      </c>
      <c r="E19" s="119" t="s">
        <v>108</v>
      </c>
      <c r="F19" s="120" t="s">
        <v>147</v>
      </c>
    </row>
    <row r="20" spans="2:12" ht="21" x14ac:dyDescent="0.25">
      <c r="B20" s="14" t="s">
        <v>93</v>
      </c>
      <c r="C20" s="45">
        <v>36986897</v>
      </c>
      <c r="D20" s="97">
        <v>38478296</v>
      </c>
      <c r="E20" s="45">
        <f>C20+D20</f>
        <v>75465193</v>
      </c>
      <c r="F20" s="46">
        <f>E20/E22</f>
        <v>0.55150868976398981</v>
      </c>
    </row>
    <row r="21" spans="2:12" ht="21" x14ac:dyDescent="0.25">
      <c r="B21" s="17" t="s">
        <v>94</v>
      </c>
      <c r="C21" s="47">
        <v>26622293</v>
      </c>
      <c r="D21" s="102">
        <v>34746610</v>
      </c>
      <c r="E21" s="47">
        <f>D21+C21</f>
        <v>61368903</v>
      </c>
      <c r="F21" s="50">
        <f>E21/E22</f>
        <v>0.44849131023601019</v>
      </c>
      <c r="K21" s="53"/>
      <c r="L21" s="54"/>
    </row>
    <row r="22" spans="2:12" ht="21" x14ac:dyDescent="0.25">
      <c r="B22" s="19" t="s">
        <v>90</v>
      </c>
      <c r="C22" s="51">
        <f>SUM(C20:C21)</f>
        <v>63609190</v>
      </c>
      <c r="D22" s="100">
        <f>SUM(D20:D21)</f>
        <v>73224906</v>
      </c>
      <c r="E22" s="51">
        <f>SUM(E20:E21)</f>
        <v>136834096</v>
      </c>
      <c r="F22" s="52">
        <f>SUM(F20:F21)</f>
        <v>1</v>
      </c>
      <c r="K22" s="53"/>
      <c r="L22" s="54"/>
    </row>
    <row r="23" spans="2:12" x14ac:dyDescent="0.2">
      <c r="D23" s="105"/>
      <c r="I23" s="53"/>
      <c r="J23" s="54"/>
    </row>
    <row r="24" spans="2:12" x14ac:dyDescent="0.2">
      <c r="D24" s="105"/>
    </row>
    <row r="25" spans="2:12" ht="26" x14ac:dyDescent="0.3">
      <c r="B25" s="124" t="s">
        <v>148</v>
      </c>
      <c r="D25" s="105"/>
    </row>
    <row r="26" spans="2:12" ht="26" x14ac:dyDescent="0.3">
      <c r="B26" s="124"/>
      <c r="D26" s="105"/>
    </row>
    <row r="27" spans="2:12" ht="22" x14ac:dyDescent="0.25">
      <c r="B27" s="12" t="s">
        <v>0</v>
      </c>
      <c r="C27" s="13" t="s">
        <v>141</v>
      </c>
      <c r="D27" s="101" t="s">
        <v>144</v>
      </c>
      <c r="E27" s="13" t="s">
        <v>108</v>
      </c>
      <c r="F27" s="120" t="s">
        <v>147</v>
      </c>
    </row>
    <row r="28" spans="2:12" ht="21" x14ac:dyDescent="0.25">
      <c r="B28" s="14" t="s">
        <v>96</v>
      </c>
      <c r="C28" s="15">
        <v>29837411</v>
      </c>
      <c r="D28" s="97">
        <v>36103022</v>
      </c>
      <c r="E28" s="15">
        <f>C28+D28</f>
        <v>65940433</v>
      </c>
      <c r="F28" s="46">
        <f>E28/E30</f>
        <v>0.81491456633414772</v>
      </c>
    </row>
    <row r="29" spans="2:12" ht="21" x14ac:dyDescent="0.25">
      <c r="B29" s="17" t="s">
        <v>95</v>
      </c>
      <c r="C29" s="18">
        <v>6914371</v>
      </c>
      <c r="D29" s="102">
        <v>8062185</v>
      </c>
      <c r="E29" s="18">
        <f>C29+D29</f>
        <v>14976556</v>
      </c>
      <c r="F29" s="48">
        <f>E29/E30</f>
        <v>0.18508543366585228</v>
      </c>
    </row>
    <row r="30" spans="2:12" ht="21" x14ac:dyDescent="0.25">
      <c r="B30" s="19" t="s">
        <v>127</v>
      </c>
      <c r="C30" s="20">
        <f>SUM(C28:C29)</f>
        <v>36751782</v>
      </c>
      <c r="D30" s="100">
        <f>D8+D10</f>
        <v>44165207</v>
      </c>
      <c r="E30" s="20">
        <f>E8+E10</f>
        <v>80916989</v>
      </c>
      <c r="F30" s="52">
        <f>SUM(F28:F29)</f>
        <v>1</v>
      </c>
    </row>
    <row r="31" spans="2:12" s="74" customFormat="1" ht="21" x14ac:dyDescent="0.25">
      <c r="B31" s="92"/>
      <c r="C31" s="72"/>
      <c r="D31" s="103"/>
      <c r="E31" s="72"/>
      <c r="F31" s="73"/>
    </row>
    <row r="32" spans="2:12" ht="19" x14ac:dyDescent="0.25">
      <c r="B32" s="125"/>
      <c r="D32" s="105"/>
    </row>
    <row r="33" spans="2:9" ht="26" x14ac:dyDescent="0.3">
      <c r="B33" s="124" t="s">
        <v>149</v>
      </c>
      <c r="D33" s="105"/>
    </row>
    <row r="34" spans="2:9" ht="26" x14ac:dyDescent="0.3">
      <c r="B34" s="124"/>
      <c r="D34" s="105"/>
    </row>
    <row r="35" spans="2:9" ht="22" x14ac:dyDescent="0.25">
      <c r="B35" s="12" t="s">
        <v>0</v>
      </c>
      <c r="C35" s="13" t="s">
        <v>141</v>
      </c>
      <c r="D35" s="101" t="s">
        <v>144</v>
      </c>
      <c r="E35" s="13" t="s">
        <v>108</v>
      </c>
      <c r="F35" s="120" t="s">
        <v>147</v>
      </c>
    </row>
    <row r="36" spans="2:9" ht="21" x14ac:dyDescent="0.25">
      <c r="B36" s="14" t="s">
        <v>96</v>
      </c>
      <c r="C36" s="15">
        <f>C8</f>
        <v>26122052</v>
      </c>
      <c r="D36" s="97">
        <f>D38-D37</f>
        <v>29619231</v>
      </c>
      <c r="E36" s="15">
        <f>C36+D36</f>
        <v>55741283</v>
      </c>
      <c r="F36" s="46">
        <f>E36/E38</f>
        <v>0.68886996029968439</v>
      </c>
    </row>
    <row r="37" spans="2:9" ht="21" x14ac:dyDescent="0.25">
      <c r="B37" s="17" t="s">
        <v>98</v>
      </c>
      <c r="C37" s="18">
        <f>C10</f>
        <v>10629730</v>
      </c>
      <c r="D37" s="102">
        <f>D10</f>
        <v>14545976</v>
      </c>
      <c r="E37" s="18">
        <f>C37+D37</f>
        <v>25175706</v>
      </c>
      <c r="F37" s="48">
        <f>E37/E38</f>
        <v>0.31113003970031561</v>
      </c>
    </row>
    <row r="38" spans="2:9" ht="21" x14ac:dyDescent="0.25">
      <c r="B38" s="19" t="s">
        <v>127</v>
      </c>
      <c r="C38" s="20">
        <f>SUM(C36:C37)</f>
        <v>36751782</v>
      </c>
      <c r="D38" s="100">
        <f>D8+D10</f>
        <v>44165207</v>
      </c>
      <c r="E38" s="20">
        <f>E8+E10</f>
        <v>80916989</v>
      </c>
      <c r="F38" s="52">
        <f>SUM(F36:F37)</f>
        <v>1</v>
      </c>
    </row>
    <row r="39" spans="2:9" ht="26" x14ac:dyDescent="0.3">
      <c r="B39" s="124"/>
      <c r="D39" s="105"/>
    </row>
    <row r="40" spans="2:9" x14ac:dyDescent="0.2">
      <c r="D40" s="105"/>
    </row>
    <row r="41" spans="2:9" ht="26" x14ac:dyDescent="0.3">
      <c r="B41" s="114" t="s">
        <v>150</v>
      </c>
      <c r="C41" s="115"/>
      <c r="D41" s="104"/>
      <c r="E41" s="115"/>
    </row>
    <row r="42" spans="2:9" ht="20" customHeight="1" x14ac:dyDescent="0.25">
      <c r="B42" s="126"/>
      <c r="C42" s="127"/>
      <c r="D42" s="106"/>
      <c r="E42" s="127"/>
      <c r="F42" s="127"/>
      <c r="G42" s="77"/>
    </row>
    <row r="43" spans="2:9" ht="20" customHeight="1" x14ac:dyDescent="0.25">
      <c r="B43" s="128" t="s">
        <v>130</v>
      </c>
      <c r="C43" s="128">
        <v>2017</v>
      </c>
      <c r="D43" s="128">
        <v>2018</v>
      </c>
      <c r="E43" s="107">
        <v>2019</v>
      </c>
      <c r="F43" s="108" t="s">
        <v>155</v>
      </c>
      <c r="G43" s="129" t="s">
        <v>151</v>
      </c>
      <c r="H43" s="129" t="s">
        <v>133</v>
      </c>
      <c r="I43" s="80" t="s">
        <v>152</v>
      </c>
    </row>
    <row r="44" spans="2:9" ht="20" customHeight="1" x14ac:dyDescent="0.25">
      <c r="B44" s="130" t="s">
        <v>93</v>
      </c>
      <c r="C44" s="131">
        <f>Výdavky_2017!E21</f>
        <v>74748944.992371812</v>
      </c>
      <c r="D44" s="131">
        <v>78184329.529063523</v>
      </c>
      <c r="E44" s="109">
        <f>E20</f>
        <v>75465193</v>
      </c>
      <c r="F44" s="111">
        <f t="shared" ref="F44:G46" si="1">D44/C44-1</f>
        <v>4.5958970217469863E-2</v>
      </c>
      <c r="G44" s="132">
        <f t="shared" si="1"/>
        <v>-3.4778536126638171E-2</v>
      </c>
      <c r="H44" s="133">
        <f>D44/D46</f>
        <v>0.60978770126833204</v>
      </c>
      <c r="I44" s="84">
        <f>E44/E46</f>
        <v>0.55150868976398981</v>
      </c>
    </row>
    <row r="45" spans="2:9" ht="20" customHeight="1" x14ac:dyDescent="0.25">
      <c r="B45" s="130" t="s">
        <v>94</v>
      </c>
      <c r="C45" s="131">
        <f>Výdavky_2017!E22</f>
        <v>43020939.10278067</v>
      </c>
      <c r="D45" s="131">
        <v>50031324.961048007</v>
      </c>
      <c r="E45" s="109">
        <f>E21</f>
        <v>61368903</v>
      </c>
      <c r="F45" s="111">
        <f t="shared" si="1"/>
        <v>0.16295287839995609</v>
      </c>
      <c r="G45" s="132">
        <f t="shared" si="1"/>
        <v>0.22660959004741299</v>
      </c>
      <c r="H45" s="133">
        <f>D45/D46</f>
        <v>0.39021229475486441</v>
      </c>
      <c r="I45" s="84">
        <f>E45/E46</f>
        <v>0.44849131023601019</v>
      </c>
    </row>
    <row r="46" spans="2:9" ht="21" x14ac:dyDescent="0.25">
      <c r="B46" s="128" t="s">
        <v>90</v>
      </c>
      <c r="C46" s="21">
        <f>SUM(C44:C45)</f>
        <v>117769884.09515248</v>
      </c>
      <c r="D46" s="21">
        <v>128215655</v>
      </c>
      <c r="E46" s="110">
        <f>SUM(E44:E45)</f>
        <v>136834096</v>
      </c>
      <c r="F46" s="113">
        <f t="shared" si="1"/>
        <v>8.8696452281534333E-2</v>
      </c>
      <c r="G46" s="134">
        <f t="shared" si="1"/>
        <v>6.7218320570916257E-2</v>
      </c>
      <c r="H46" s="135">
        <v>1</v>
      </c>
      <c r="I46" s="86">
        <v>0.99999999602319645</v>
      </c>
    </row>
    <row r="47" spans="2:9" ht="21" x14ac:dyDescent="0.25">
      <c r="B47" s="130"/>
      <c r="C47" s="130"/>
      <c r="D47" s="131"/>
      <c r="E47" s="109"/>
      <c r="F47" s="109"/>
      <c r="G47" s="132"/>
      <c r="H47" s="136"/>
      <c r="I47" s="87"/>
    </row>
    <row r="48" spans="2:9" ht="21" x14ac:dyDescent="0.25">
      <c r="B48" s="128" t="s">
        <v>134</v>
      </c>
      <c r="C48" s="128">
        <v>2017</v>
      </c>
      <c r="D48" s="128">
        <v>2018</v>
      </c>
      <c r="E48" s="107">
        <v>2019</v>
      </c>
      <c r="F48" s="108" t="s">
        <v>155</v>
      </c>
      <c r="G48" s="129" t="s">
        <v>151</v>
      </c>
      <c r="H48" s="129" t="s">
        <v>133</v>
      </c>
      <c r="I48" s="80" t="s">
        <v>152</v>
      </c>
    </row>
    <row r="49" spans="2:9" ht="21" x14ac:dyDescent="0.25">
      <c r="B49" s="130" t="s">
        <v>0</v>
      </c>
      <c r="C49" s="131">
        <f>Výdavky_2017!E8+Výdavky_2017!E12</f>
        <v>53440907.902698338</v>
      </c>
      <c r="D49" s="131">
        <f>53216190.3022644+1320080</f>
        <v>54536270.3022644</v>
      </c>
      <c r="E49" s="109">
        <f t="shared" ref="E49:E54" si="2">E8</f>
        <v>55741283</v>
      </c>
      <c r="F49" s="112">
        <f>D49/C49-1</f>
        <v>2.0496702667559985E-2</v>
      </c>
      <c r="G49" s="138">
        <f>E49/D49-1</f>
        <v>2.2095619870168726E-2</v>
      </c>
      <c r="H49" s="138">
        <f t="shared" ref="H49:H54" si="3">D49/$D$55</f>
        <v>0.42534798497419579</v>
      </c>
      <c r="I49" s="89">
        <f t="shared" ref="I49:I54" si="4">E49/$E$55</f>
        <v>0.4073639877008432</v>
      </c>
    </row>
    <row r="50" spans="2:9" ht="21" x14ac:dyDescent="0.25">
      <c r="B50" s="130" t="s">
        <v>86</v>
      </c>
      <c r="C50" s="131">
        <f>Výdavky_2017!E9</f>
        <v>26786328.863212992</v>
      </c>
      <c r="D50" s="131">
        <v>29023726.363768801</v>
      </c>
      <c r="E50" s="109">
        <f t="shared" si="2"/>
        <v>30128735</v>
      </c>
      <c r="F50" s="112">
        <f t="shared" ref="F50:G55" si="5">D50/C50-1</f>
        <v>8.352759021145828E-2</v>
      </c>
      <c r="G50" s="138">
        <f t="shared" si="5"/>
        <v>3.8072596963655725E-2</v>
      </c>
      <c r="H50" s="138">
        <f t="shared" si="3"/>
        <v>0.22636647971797436</v>
      </c>
      <c r="I50" s="89">
        <f t="shared" si="4"/>
        <v>0.22018441222427487</v>
      </c>
    </row>
    <row r="51" spans="2:9" ht="21" x14ac:dyDescent="0.25">
      <c r="B51" s="130" t="s">
        <v>26</v>
      </c>
      <c r="C51" s="131">
        <f>Výdavky_2017!E10</f>
        <v>19625070.356187958</v>
      </c>
      <c r="D51" s="131">
        <v>22225423.894006908</v>
      </c>
      <c r="E51" s="109">
        <f t="shared" si="2"/>
        <v>25175706</v>
      </c>
      <c r="F51" s="112">
        <f t="shared" si="5"/>
        <v>0.13250161607696032</v>
      </c>
      <c r="G51" s="138">
        <f t="shared" si="5"/>
        <v>0.13274356970931089</v>
      </c>
      <c r="H51" s="138">
        <f t="shared" si="3"/>
        <v>0.17334407388179351</v>
      </c>
      <c r="I51" s="89">
        <f t="shared" si="4"/>
        <v>0.1839870816992864</v>
      </c>
    </row>
    <row r="52" spans="2:9" ht="21" x14ac:dyDescent="0.25">
      <c r="B52" s="130" t="s">
        <v>87</v>
      </c>
      <c r="C52" s="131">
        <f>Výdavky_2017!E11</f>
        <v>13187803.891762685</v>
      </c>
      <c r="D52" s="131">
        <v>16074434.714909999</v>
      </c>
      <c r="E52" s="109">
        <f t="shared" si="2"/>
        <v>18078714</v>
      </c>
      <c r="F52" s="112">
        <f t="shared" si="5"/>
        <v>0.2188863928246878</v>
      </c>
      <c r="G52" s="138">
        <f t="shared" si="5"/>
        <v>0.12468738842995908</v>
      </c>
      <c r="H52" s="138">
        <f t="shared" si="3"/>
        <v>0.12537029719288195</v>
      </c>
      <c r="I52" s="89">
        <f t="shared" si="4"/>
        <v>0.13212141219539317</v>
      </c>
    </row>
    <row r="53" spans="2:9" ht="21" x14ac:dyDescent="0.25">
      <c r="B53" s="130" t="s">
        <v>89</v>
      </c>
      <c r="C53" s="131">
        <f>Výdavky_2017!E13</f>
        <v>3017230.4679257954</v>
      </c>
      <c r="D53" s="131">
        <v>4163961.3995507145</v>
      </c>
      <c r="E53" s="109">
        <f t="shared" si="2"/>
        <v>6202853</v>
      </c>
      <c r="F53" s="112">
        <f t="shared" si="5"/>
        <v>0.38006076891210872</v>
      </c>
      <c r="G53" s="138">
        <f t="shared" si="5"/>
        <v>0.48965189751021199</v>
      </c>
      <c r="H53" s="138">
        <f t="shared" si="3"/>
        <v>3.2476232441140909E-2</v>
      </c>
      <c r="I53" s="89">
        <f t="shared" si="4"/>
        <v>4.533119435378153E-2</v>
      </c>
    </row>
    <row r="54" spans="2:9" ht="21" x14ac:dyDescent="0.25">
      <c r="B54" s="130" t="s">
        <v>3</v>
      </c>
      <c r="C54" s="131">
        <f>Výdavky_2017!E14</f>
        <v>1712542.6732699997</v>
      </c>
      <c r="D54" s="131">
        <v>2191837.9635294997</v>
      </c>
      <c r="E54" s="109">
        <f t="shared" si="2"/>
        <v>1506805</v>
      </c>
      <c r="F54" s="112">
        <f t="shared" si="5"/>
        <v>0.27987348738254436</v>
      </c>
      <c r="G54" s="138">
        <f t="shared" si="5"/>
        <v>-0.3125381414720988</v>
      </c>
      <c r="H54" s="138">
        <f t="shared" si="3"/>
        <v>1.7094932528572783E-2</v>
      </c>
      <c r="I54" s="89">
        <f t="shared" si="4"/>
        <v>1.1011911826420806E-2</v>
      </c>
    </row>
    <row r="55" spans="2:9" ht="21" x14ac:dyDescent="0.25">
      <c r="B55" s="128" t="s">
        <v>90</v>
      </c>
      <c r="C55" s="21">
        <f>SUM(C49:C54)</f>
        <v>117769884.15505777</v>
      </c>
      <c r="D55" s="21">
        <v>128215654.54359189</v>
      </c>
      <c r="E55" s="110">
        <f>SUM(E49:E54)</f>
        <v>136834096</v>
      </c>
      <c r="F55" s="113">
        <f t="shared" si="5"/>
        <v>8.8696447852330662E-2</v>
      </c>
      <c r="G55" s="139">
        <f>E55/D55-1</f>
        <v>6.721832436988362E-2</v>
      </c>
      <c r="H55" s="140">
        <f>SUM(H49:H54)</f>
        <v>1.0000000007365595</v>
      </c>
      <c r="I55" s="91">
        <f>SUM(I49:I54)</f>
        <v>1</v>
      </c>
    </row>
    <row r="56" spans="2:9" s="74" customFormat="1" ht="21" x14ac:dyDescent="0.25">
      <c r="B56" s="141"/>
      <c r="C56" s="142"/>
      <c r="D56" s="142"/>
      <c r="E56" s="143"/>
      <c r="F56" s="144"/>
      <c r="G56" s="145"/>
    </row>
    <row r="57" spans="2:9" ht="20" customHeight="1" x14ac:dyDescent="0.2">
      <c r="B57" s="146"/>
    </row>
    <row r="58" spans="2:9" ht="21" x14ac:dyDescent="0.25">
      <c r="B58" s="128" t="s">
        <v>135</v>
      </c>
      <c r="C58" s="128">
        <v>2017</v>
      </c>
      <c r="D58" s="21">
        <v>2018</v>
      </c>
      <c r="E58" s="128">
        <v>2019</v>
      </c>
      <c r="F58" s="129" t="s">
        <v>155</v>
      </c>
      <c r="G58" s="129" t="s">
        <v>151</v>
      </c>
      <c r="H58" s="117"/>
    </row>
    <row r="59" spans="2:9" ht="21" x14ac:dyDescent="0.25">
      <c r="B59" s="130" t="s">
        <v>136</v>
      </c>
      <c r="C59" s="131">
        <f>Výdavky_2018!C60</f>
        <v>9439474.0650084987</v>
      </c>
      <c r="D59" s="131">
        <v>13266287</v>
      </c>
      <c r="E59" s="131">
        <f>E29</f>
        <v>14976556</v>
      </c>
      <c r="F59" s="137">
        <f>D59/C59-1</f>
        <v>0.40540531269398183</v>
      </c>
      <c r="G59" s="137">
        <f>E59/D59-1</f>
        <v>0.12891843814324244</v>
      </c>
      <c r="H59" s="117"/>
    </row>
    <row r="60" spans="2:9" x14ac:dyDescent="0.2">
      <c r="B60" s="146"/>
    </row>
    <row r="61" spans="2:9" x14ac:dyDescent="0.2">
      <c r="B61" s="146"/>
    </row>
    <row r="62" spans="2:9" x14ac:dyDescent="0.2">
      <c r="B62" s="146"/>
    </row>
    <row r="63" spans="2:9" x14ac:dyDescent="0.2">
      <c r="B63" s="117" t="s">
        <v>156</v>
      </c>
    </row>
    <row r="64" spans="2:9" x14ac:dyDescent="0.2">
      <c r="B64" s="146"/>
    </row>
    <row r="65" spans="2:2" x14ac:dyDescent="0.2">
      <c r="B65" s="146"/>
    </row>
    <row r="66" spans="2:2" x14ac:dyDescent="0.2">
      <c r="B66" s="146"/>
    </row>
    <row r="67" spans="2:2" x14ac:dyDescent="0.2">
      <c r="B67" s="146"/>
    </row>
    <row r="68" spans="2:2" x14ac:dyDescent="0.2">
      <c r="B68" s="146"/>
    </row>
    <row r="69" spans="2:2" x14ac:dyDescent="0.2">
      <c r="B69" s="146"/>
    </row>
    <row r="70" spans="2:2" x14ac:dyDescent="0.2">
      <c r="B70" s="146"/>
    </row>
    <row r="71" spans="2:2" x14ac:dyDescent="0.2">
      <c r="B71" s="146"/>
    </row>
    <row r="72" spans="2:2" x14ac:dyDescent="0.2">
      <c r="B72" s="146"/>
    </row>
    <row r="73" spans="2:2" x14ac:dyDescent="0.2">
      <c r="B73" s="146"/>
    </row>
    <row r="74" spans="2:2" x14ac:dyDescent="0.2">
      <c r="B74" s="146"/>
    </row>
    <row r="75" spans="2:2" x14ac:dyDescent="0.2">
      <c r="B75" s="146"/>
    </row>
    <row r="76" spans="2:2" x14ac:dyDescent="0.2">
      <c r="B76" s="146"/>
    </row>
    <row r="77" spans="2:2" x14ac:dyDescent="0.2">
      <c r="B77" s="146"/>
    </row>
    <row r="78" spans="2:2" x14ac:dyDescent="0.2">
      <c r="B78" s="146"/>
    </row>
    <row r="79" spans="2:2" x14ac:dyDescent="0.2">
      <c r="B79" s="146"/>
    </row>
    <row r="80" spans="2:2" x14ac:dyDescent="0.2">
      <c r="B80" s="146"/>
    </row>
    <row r="81" spans="2:2" x14ac:dyDescent="0.2">
      <c r="B81" s="146"/>
    </row>
    <row r="82" spans="2:2" x14ac:dyDescent="0.2">
      <c r="B82" s="117" t="s">
        <v>157</v>
      </c>
    </row>
    <row r="100" spans="2:2" x14ac:dyDescent="0.2">
      <c r="B100" s="117" t="s">
        <v>158</v>
      </c>
    </row>
    <row r="125" spans="2:2" x14ac:dyDescent="0.2">
      <c r="B125" s="117" t="s">
        <v>159</v>
      </c>
    </row>
    <row r="151" spans="2:2" x14ac:dyDescent="0.2">
      <c r="B151" s="117" t="s">
        <v>160</v>
      </c>
    </row>
    <row r="169" spans="2:2" x14ac:dyDescent="0.2">
      <c r="B169" s="117" t="s">
        <v>161</v>
      </c>
    </row>
  </sheetData>
  <pageMargins left="0.75000000000000011" right="0.75000000000000011" top="1" bottom="1" header="0.5" footer="0.5"/>
  <pageSetup orientation="landscape" horizontalDpi="4294967292" verticalDpi="4294967292"/>
  <ignoredErrors>
    <ignoredError sqref="F9" formula="1"/>
  </ignoredError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70"/>
  <sheetViews>
    <sheetView showGridLines="0" topLeftCell="A2" workbookViewId="0">
      <selection activeCell="D18" sqref="D18"/>
    </sheetView>
  </sheetViews>
  <sheetFormatPr baseColWidth="10" defaultRowHeight="16" x14ac:dyDescent="0.2"/>
  <cols>
    <col min="2" max="2" width="38.83203125" customWidth="1"/>
    <col min="3" max="3" width="18.83203125" customWidth="1"/>
    <col min="4" max="4" width="19.5" customWidth="1"/>
    <col min="5" max="5" width="25" customWidth="1"/>
    <col min="6" max="6" width="15.6640625" bestFit="1" customWidth="1"/>
    <col min="7" max="12" width="18.83203125" customWidth="1"/>
    <col min="13" max="13" width="25.5" customWidth="1"/>
    <col min="14" max="14" width="18.83203125" customWidth="1"/>
  </cols>
  <sheetData>
    <row r="2" spans="2:9" s="74" customFormat="1" ht="33" customHeight="1" x14ac:dyDescent="0.3">
      <c r="B2" s="75" t="s">
        <v>121</v>
      </c>
    </row>
    <row r="5" spans="2:9" ht="26" x14ac:dyDescent="0.3">
      <c r="B5" s="70" t="s">
        <v>122</v>
      </c>
    </row>
    <row r="7" spans="2:9" ht="21" x14ac:dyDescent="0.25">
      <c r="B7" s="12" t="s">
        <v>84</v>
      </c>
      <c r="C7" s="13" t="s">
        <v>123</v>
      </c>
      <c r="D7" s="13" t="s">
        <v>124</v>
      </c>
      <c r="E7" s="13" t="s">
        <v>108</v>
      </c>
      <c r="F7" s="13" t="s">
        <v>85</v>
      </c>
    </row>
    <row r="8" spans="2:9" ht="21" x14ac:dyDescent="0.25">
      <c r="B8" s="14" t="s">
        <v>0</v>
      </c>
      <c r="C8" s="45">
        <v>23965422.527959332</v>
      </c>
      <c r="D8" s="45">
        <v>29250767.774305113</v>
      </c>
      <c r="E8" s="45">
        <f t="shared" ref="E8:E14" si="0">SUM(C8:D8)</f>
        <v>53216190.302264445</v>
      </c>
      <c r="F8" s="46">
        <f>E8/$E$15</f>
        <v>0.41505220631363332</v>
      </c>
    </row>
    <row r="9" spans="2:9" ht="21" x14ac:dyDescent="0.25">
      <c r="B9" s="17" t="s">
        <v>86</v>
      </c>
      <c r="C9" s="47">
        <v>13926671.126768768</v>
      </c>
      <c r="D9" s="49">
        <v>15097055.236999996</v>
      </c>
      <c r="E9" s="49">
        <f t="shared" si="0"/>
        <v>29023726.363768764</v>
      </c>
      <c r="F9" s="50">
        <f t="shared" ref="F9:F14" si="1">E9/$E$15</f>
        <v>0.22636647971797405</v>
      </c>
    </row>
    <row r="10" spans="2:9" ht="21" x14ac:dyDescent="0.25">
      <c r="B10" s="14" t="s">
        <v>26</v>
      </c>
      <c r="C10" s="45">
        <v>9636459.2484279498</v>
      </c>
      <c r="D10" s="45">
        <v>12588964.645578958</v>
      </c>
      <c r="E10" s="45">
        <f t="shared" si="0"/>
        <v>22225423.894006908</v>
      </c>
      <c r="F10" s="46">
        <f t="shared" si="1"/>
        <v>0.17334407388179351</v>
      </c>
    </row>
    <row r="11" spans="2:9" ht="21" x14ac:dyDescent="0.25">
      <c r="B11" s="44" t="s">
        <v>87</v>
      </c>
      <c r="C11" s="49">
        <v>7972095.8996249977</v>
      </c>
      <c r="D11" s="49">
        <v>8102338.815285001</v>
      </c>
      <c r="E11" s="49">
        <f t="shared" si="0"/>
        <v>16074434.714909999</v>
      </c>
      <c r="F11" s="50">
        <f t="shared" si="1"/>
        <v>0.12537029719288192</v>
      </c>
    </row>
    <row r="12" spans="2:9" ht="21" x14ac:dyDescent="0.25">
      <c r="B12" s="14" t="s">
        <v>88</v>
      </c>
      <c r="C12" s="45">
        <v>769667.76328155992</v>
      </c>
      <c r="D12" s="45">
        <v>550412.14227999991</v>
      </c>
      <c r="E12" s="45">
        <f t="shared" si="0"/>
        <v>1320079.9055615598</v>
      </c>
      <c r="F12" s="46">
        <f t="shared" si="1"/>
        <v>1.0295777924003401E-2</v>
      </c>
      <c r="I12" s="47"/>
    </row>
    <row r="13" spans="2:9" ht="21" x14ac:dyDescent="0.25">
      <c r="B13" s="44" t="s">
        <v>89</v>
      </c>
      <c r="C13" s="49">
        <v>1605390.7103013818</v>
      </c>
      <c r="D13" s="49">
        <v>2558570.6892493325</v>
      </c>
      <c r="E13" s="49">
        <f t="shared" si="0"/>
        <v>4163961.3995507145</v>
      </c>
      <c r="F13" s="50">
        <f t="shared" si="1"/>
        <v>3.2476232441140902E-2</v>
      </c>
    </row>
    <row r="14" spans="2:9" ht="21" x14ac:dyDescent="0.25">
      <c r="B14" s="14" t="s">
        <v>3</v>
      </c>
      <c r="C14" s="45">
        <v>1168707.1019194997</v>
      </c>
      <c r="D14" s="45">
        <v>1023130.86161</v>
      </c>
      <c r="E14" s="45">
        <f t="shared" si="0"/>
        <v>2191837.9635294997</v>
      </c>
      <c r="F14" s="46">
        <f t="shared" si="1"/>
        <v>1.7094932528572783E-2</v>
      </c>
    </row>
    <row r="15" spans="2:9" ht="21" x14ac:dyDescent="0.25">
      <c r="B15" s="19" t="s">
        <v>90</v>
      </c>
      <c r="C15" s="51">
        <f>SUM(C8:C14)</f>
        <v>59044414.378283493</v>
      </c>
      <c r="D15" s="51">
        <v>69171241</v>
      </c>
      <c r="E15" s="51">
        <f>SUM(E8:E14)</f>
        <v>128215654.5435919</v>
      </c>
      <c r="F15" s="52">
        <v>1.0000000000000002</v>
      </c>
    </row>
    <row r="18" spans="2:12" ht="26" x14ac:dyDescent="0.3">
      <c r="B18" s="29" t="s">
        <v>125</v>
      </c>
    </row>
    <row r="19" spans="2:12" ht="26" x14ac:dyDescent="0.3">
      <c r="B19" s="29"/>
    </row>
    <row r="20" spans="2:12" ht="21" x14ac:dyDescent="0.25">
      <c r="B20" s="12" t="s">
        <v>92</v>
      </c>
      <c r="C20" s="13" t="s">
        <v>119</v>
      </c>
      <c r="D20" s="13" t="s">
        <v>124</v>
      </c>
      <c r="E20" s="13" t="s">
        <v>108</v>
      </c>
      <c r="F20" s="13" t="s">
        <v>85</v>
      </c>
    </row>
    <row r="21" spans="2:12" ht="21" x14ac:dyDescent="0.25">
      <c r="B21" s="14" t="s">
        <v>93</v>
      </c>
      <c r="C21" s="45">
        <v>36679710</v>
      </c>
      <c r="D21" s="45">
        <v>41504620.00117489</v>
      </c>
      <c r="E21" s="45">
        <f>SUM(C21:D21)</f>
        <v>78184330.001174897</v>
      </c>
      <c r="F21" s="46">
        <f>E21/$E$23</f>
        <v>0.60978770712115415</v>
      </c>
    </row>
    <row r="22" spans="2:12" ht="21" x14ac:dyDescent="0.25">
      <c r="B22" s="17" t="s">
        <v>94</v>
      </c>
      <c r="C22" s="47">
        <v>22364703.990264494</v>
      </c>
      <c r="D22" s="47">
        <v>27666620.970783509</v>
      </c>
      <c r="E22" s="49">
        <f>SUM(C22:D22)</f>
        <v>50031324.961048007</v>
      </c>
      <c r="F22" s="50">
        <f>E22/$E$23</f>
        <v>0.39021229614389957</v>
      </c>
      <c r="K22" s="53"/>
      <c r="L22" s="54"/>
    </row>
    <row r="23" spans="2:12" ht="21" x14ac:dyDescent="0.25">
      <c r="B23" s="19" t="s">
        <v>90</v>
      </c>
      <c r="C23" s="51">
        <f>SUM(C21:C22)</f>
        <v>59044413.99026449</v>
      </c>
      <c r="D23" s="51">
        <f>SUM(D21:D22)</f>
        <v>69171240.971958399</v>
      </c>
      <c r="E23" s="51">
        <v>128215654.5435919</v>
      </c>
      <c r="F23" s="52">
        <f>SUM(F21:F22)</f>
        <v>1.0000000032650538</v>
      </c>
      <c r="K23" s="53"/>
      <c r="L23" s="54"/>
    </row>
    <row r="24" spans="2:12" x14ac:dyDescent="0.2">
      <c r="I24" s="53"/>
      <c r="J24" s="54"/>
    </row>
    <row r="26" spans="2:12" ht="26" x14ac:dyDescent="0.3">
      <c r="B26" s="29" t="s">
        <v>126</v>
      </c>
    </row>
    <row r="27" spans="2:12" ht="26" x14ac:dyDescent="0.3">
      <c r="B27" s="29"/>
    </row>
    <row r="28" spans="2:12" ht="21" x14ac:dyDescent="0.25">
      <c r="B28" s="12" t="s">
        <v>0</v>
      </c>
      <c r="C28" s="13" t="s">
        <v>119</v>
      </c>
      <c r="D28" s="13" t="s">
        <v>128</v>
      </c>
      <c r="E28" s="13" t="s">
        <v>108</v>
      </c>
      <c r="F28" s="13" t="s">
        <v>85</v>
      </c>
    </row>
    <row r="29" spans="2:12" ht="21" x14ac:dyDescent="0.25">
      <c r="B29" s="14" t="s">
        <v>96</v>
      </c>
      <c r="C29" s="15">
        <v>27825037</v>
      </c>
      <c r="D29" s="15">
        <v>34350289.470436975</v>
      </c>
      <c r="E29" s="15">
        <f>SUM(C29:D29)</f>
        <v>62175326.470436975</v>
      </c>
      <c r="F29" s="46">
        <f>E29/E31</f>
        <v>0.82415160029419821</v>
      </c>
    </row>
    <row r="30" spans="2:12" ht="21" x14ac:dyDescent="0.25">
      <c r="B30" s="17" t="s">
        <v>95</v>
      </c>
      <c r="C30" s="18">
        <v>5776844</v>
      </c>
      <c r="D30" s="18">
        <v>7489443</v>
      </c>
      <c r="E30" s="18">
        <f>SUM(C30:D30)</f>
        <v>13266287</v>
      </c>
      <c r="F30" s="48">
        <f>E30/E31</f>
        <v>0.17584839970580177</v>
      </c>
    </row>
    <row r="31" spans="2:12" ht="21" x14ac:dyDescent="0.25">
      <c r="B31" s="19" t="s">
        <v>127</v>
      </c>
      <c r="C31" s="20">
        <f>SUM(C29:C30)</f>
        <v>33601881</v>
      </c>
      <c r="D31" s="20">
        <f>SUM(D29:D30)</f>
        <v>41839732.470436975</v>
      </c>
      <c r="E31" s="20">
        <f>SUM(E29:E30)</f>
        <v>75441613.470436975</v>
      </c>
      <c r="F31" s="52">
        <f>SUM(F29:F30)</f>
        <v>1</v>
      </c>
    </row>
    <row r="32" spans="2:12" s="74" customFormat="1" ht="21" x14ac:dyDescent="0.25">
      <c r="B32" s="92"/>
      <c r="C32" s="72"/>
      <c r="D32" s="72"/>
      <c r="E32" s="72"/>
      <c r="F32" s="73"/>
    </row>
    <row r="33" spans="2:7" ht="19" x14ac:dyDescent="0.25">
      <c r="B33" s="6"/>
    </row>
    <row r="34" spans="2:7" ht="26" x14ac:dyDescent="0.3">
      <c r="B34" s="29" t="s">
        <v>129</v>
      </c>
    </row>
    <row r="35" spans="2:7" ht="26" x14ac:dyDescent="0.3">
      <c r="B35" s="29"/>
    </row>
    <row r="36" spans="2:7" ht="21" x14ac:dyDescent="0.25">
      <c r="B36" s="12" t="s">
        <v>0</v>
      </c>
      <c r="C36" s="13" t="s">
        <v>119</v>
      </c>
      <c r="D36" s="13" t="s">
        <v>128</v>
      </c>
      <c r="E36" s="13" t="s">
        <v>108</v>
      </c>
      <c r="F36" s="13" t="s">
        <v>85</v>
      </c>
    </row>
    <row r="37" spans="2:7" ht="21" x14ac:dyDescent="0.25">
      <c r="B37" s="14" t="s">
        <v>96</v>
      </c>
      <c r="C37" s="15">
        <v>23965422.527959332</v>
      </c>
      <c r="D37" s="15">
        <v>29250767.774305113</v>
      </c>
      <c r="E37" s="15">
        <f>SUM(C37:D37)</f>
        <v>53216190.302264445</v>
      </c>
      <c r="F37" s="46">
        <f>E37/E39</f>
        <v>0.70539570062506185</v>
      </c>
    </row>
    <row r="38" spans="2:7" ht="21" x14ac:dyDescent="0.25">
      <c r="B38" s="17" t="s">
        <v>98</v>
      </c>
      <c r="C38" s="18">
        <v>9636459.2484279498</v>
      </c>
      <c r="D38" s="18">
        <v>12588964.645578958</v>
      </c>
      <c r="E38" s="18">
        <f>SUM(C38:D38)</f>
        <v>22225423.894006908</v>
      </c>
      <c r="F38" s="48">
        <f>E38/E39</f>
        <v>0.29460429937493809</v>
      </c>
    </row>
    <row r="39" spans="2:7" ht="21" x14ac:dyDescent="0.25">
      <c r="B39" s="19" t="s">
        <v>97</v>
      </c>
      <c r="C39" s="20">
        <f>SUM(C37:C38)</f>
        <v>33601881.776387282</v>
      </c>
      <c r="D39" s="20">
        <f>SUM(D37:D38)</f>
        <v>41839732.419884071</v>
      </c>
      <c r="E39" s="20">
        <f>SUM(E37:E38)</f>
        <v>75441614.19627136</v>
      </c>
      <c r="F39" s="52">
        <f>SUM(F37:F38)</f>
        <v>1</v>
      </c>
    </row>
    <row r="40" spans="2:7" ht="26" x14ac:dyDescent="0.3">
      <c r="B40" s="29"/>
    </row>
    <row r="42" spans="2:7" ht="26" x14ac:dyDescent="0.3">
      <c r="B42" s="75" t="s">
        <v>137</v>
      </c>
      <c r="C42" s="74"/>
      <c r="D42" s="74"/>
      <c r="E42" s="74"/>
    </row>
    <row r="43" spans="2:7" ht="21" x14ac:dyDescent="0.25">
      <c r="B43" s="76"/>
      <c r="C43" s="77"/>
      <c r="D43" s="77"/>
      <c r="E43" s="77"/>
      <c r="F43" s="77"/>
      <c r="G43" s="77"/>
    </row>
    <row r="44" spans="2:7" ht="21" x14ac:dyDescent="0.25">
      <c r="B44" s="78" t="s">
        <v>130</v>
      </c>
      <c r="C44" s="79">
        <v>2017</v>
      </c>
      <c r="D44" s="78">
        <v>2018</v>
      </c>
      <c r="E44" s="80" t="s">
        <v>131</v>
      </c>
      <c r="F44" s="80" t="s">
        <v>132</v>
      </c>
      <c r="G44" s="80" t="s">
        <v>133</v>
      </c>
    </row>
    <row r="45" spans="2:7" ht="21" x14ac:dyDescent="0.25">
      <c r="B45" s="81" t="s">
        <v>93</v>
      </c>
      <c r="C45" s="82">
        <v>74748944.992371812</v>
      </c>
      <c r="D45" s="82">
        <v>78184329.529063523</v>
      </c>
      <c r="E45" s="83">
        <v>4.5958970217469863E-2</v>
      </c>
      <c r="F45" s="84">
        <v>0.63470339269399478</v>
      </c>
      <c r="G45" s="84">
        <v>0.60978770126833204</v>
      </c>
    </row>
    <row r="46" spans="2:7" ht="21" x14ac:dyDescent="0.25">
      <c r="B46" s="81" t="s">
        <v>94</v>
      </c>
      <c r="C46" s="82">
        <v>43020939.10278067</v>
      </c>
      <c r="D46" s="82">
        <v>50031324.961048007</v>
      </c>
      <c r="E46" s="83">
        <v>0.16295287839995609</v>
      </c>
      <c r="F46" s="84">
        <v>0.36529660730600527</v>
      </c>
      <c r="G46" s="84">
        <v>0.39021229475486441</v>
      </c>
    </row>
    <row r="47" spans="2:7" ht="21" x14ac:dyDescent="0.25">
      <c r="B47" s="78" t="s">
        <v>90</v>
      </c>
      <c r="C47" s="79">
        <v>117769884.09515248</v>
      </c>
      <c r="D47" s="79">
        <v>128215655</v>
      </c>
      <c r="E47" s="85">
        <v>8.8696452281534333E-2</v>
      </c>
      <c r="F47" s="86">
        <v>1</v>
      </c>
      <c r="G47" s="86">
        <v>0.99999999602319645</v>
      </c>
    </row>
    <row r="48" spans="2:7" ht="21" x14ac:dyDescent="0.25">
      <c r="B48" s="81"/>
      <c r="C48" s="82"/>
      <c r="D48" s="82"/>
      <c r="E48" s="83"/>
      <c r="F48" s="87"/>
      <c r="G48" s="87"/>
    </row>
    <row r="49" spans="2:7" ht="21" x14ac:dyDescent="0.25">
      <c r="B49" s="78" t="s">
        <v>134</v>
      </c>
      <c r="C49" s="79">
        <v>2017</v>
      </c>
      <c r="D49" s="78">
        <v>2018</v>
      </c>
      <c r="E49" s="80" t="s">
        <v>131</v>
      </c>
      <c r="F49" s="80" t="s">
        <v>132</v>
      </c>
      <c r="G49" s="80" t="s">
        <v>133</v>
      </c>
    </row>
    <row r="50" spans="2:7" ht="21" x14ac:dyDescent="0.25">
      <c r="B50" s="81" t="s">
        <v>0</v>
      </c>
      <c r="C50" s="82">
        <v>51493922.761883341</v>
      </c>
      <c r="D50" s="82">
        <v>53216190.302264445</v>
      </c>
      <c r="E50" s="88">
        <v>3.3446034949505821E-2</v>
      </c>
      <c r="F50" s="89">
        <v>0.43724185628038487</v>
      </c>
      <c r="G50" s="89">
        <v>0.41505220631363338</v>
      </c>
    </row>
    <row r="51" spans="2:7" ht="21" x14ac:dyDescent="0.25">
      <c r="B51" s="81" t="s">
        <v>26</v>
      </c>
      <c r="C51" s="82">
        <v>19625070.356187958</v>
      </c>
      <c r="D51" s="82">
        <v>22225423.894006908</v>
      </c>
      <c r="E51" s="88">
        <v>0.13250161607696032</v>
      </c>
      <c r="F51" s="89">
        <v>0.16663912422932564</v>
      </c>
      <c r="G51" s="89">
        <v>0.17334407388179351</v>
      </c>
    </row>
    <row r="52" spans="2:7" ht="20" customHeight="1" x14ac:dyDescent="0.25">
      <c r="B52" s="81" t="s">
        <v>86</v>
      </c>
      <c r="C52" s="82">
        <v>26786328.863212992</v>
      </c>
      <c r="D52" s="82">
        <v>29023726.363768764</v>
      </c>
      <c r="E52" s="88">
        <v>8.3527590211456726E-2</v>
      </c>
      <c r="F52" s="89">
        <v>0.22744633787654636</v>
      </c>
      <c r="G52" s="89">
        <v>0.22636647971797408</v>
      </c>
    </row>
    <row r="53" spans="2:7" ht="20" customHeight="1" x14ac:dyDescent="0.25">
      <c r="B53" s="81" t="s">
        <v>87</v>
      </c>
      <c r="C53" s="82">
        <v>13187803.891762685</v>
      </c>
      <c r="D53" s="82">
        <v>16074434.714909999</v>
      </c>
      <c r="E53" s="88">
        <v>0.2188863928246878</v>
      </c>
      <c r="F53" s="89">
        <v>0.11197942484514467</v>
      </c>
      <c r="G53" s="89">
        <v>0.12537029719288195</v>
      </c>
    </row>
    <row r="54" spans="2:7" ht="20" customHeight="1" x14ac:dyDescent="0.25">
      <c r="B54" s="81" t="s">
        <v>88</v>
      </c>
      <c r="C54" s="82">
        <v>1946985.1408149996</v>
      </c>
      <c r="D54" s="82">
        <v>1320079.9055615598</v>
      </c>
      <c r="E54" s="88">
        <v>-0.32198768347611528</v>
      </c>
      <c r="F54" s="89">
        <v>1.6532113916759628E-2</v>
      </c>
      <c r="G54" s="89">
        <v>1.0295777924003402E-2</v>
      </c>
    </row>
    <row r="55" spans="2:7" ht="20" customHeight="1" x14ac:dyDescent="0.25">
      <c r="B55" s="81" t="s">
        <v>89</v>
      </c>
      <c r="C55" s="82">
        <v>3017230.4679257954</v>
      </c>
      <c r="D55" s="82">
        <v>4163961.3995507145</v>
      </c>
      <c r="E55" s="88">
        <v>0.38006076891210872</v>
      </c>
      <c r="F55" s="89">
        <v>2.5619711606010075E-2</v>
      </c>
      <c r="G55" s="89">
        <v>3.2476232441140909E-2</v>
      </c>
    </row>
    <row r="56" spans="2:7" ht="20" customHeight="1" x14ac:dyDescent="0.25">
      <c r="B56" s="81" t="s">
        <v>3</v>
      </c>
      <c r="C56" s="82">
        <v>1712542.6732699997</v>
      </c>
      <c r="D56" s="82">
        <v>2191837.9635294997</v>
      </c>
      <c r="E56" s="88">
        <v>0.27987348738254436</v>
      </c>
      <c r="F56" s="89">
        <v>1.454143124582884E-2</v>
      </c>
      <c r="G56" s="89">
        <v>1.7094932528572783E-2</v>
      </c>
    </row>
    <row r="57" spans="2:7" ht="20" customHeight="1" x14ac:dyDescent="0.25">
      <c r="B57" s="78" t="s">
        <v>90</v>
      </c>
      <c r="C57" s="79">
        <v>117769884.15505776</v>
      </c>
      <c r="D57" s="79">
        <v>128215654.54359189</v>
      </c>
      <c r="E57" s="90">
        <v>8.8696447852330884E-2</v>
      </c>
      <c r="F57" s="91">
        <v>1</v>
      </c>
      <c r="G57" s="91">
        <v>1</v>
      </c>
    </row>
    <row r="58" spans="2:7" ht="20" customHeight="1" x14ac:dyDescent="0.25">
      <c r="B58" s="81"/>
      <c r="C58" s="82"/>
      <c r="D58" s="82"/>
      <c r="E58" s="88"/>
      <c r="F58" s="89"/>
      <c r="G58" s="89"/>
    </row>
    <row r="59" spans="2:7" ht="20" customHeight="1" x14ac:dyDescent="0.25">
      <c r="B59" s="78" t="s">
        <v>135</v>
      </c>
      <c r="C59" s="79">
        <v>2017</v>
      </c>
      <c r="D59" s="78">
        <v>2018</v>
      </c>
      <c r="E59" s="80" t="s">
        <v>131</v>
      </c>
      <c r="F59" s="81"/>
      <c r="G59" s="81"/>
    </row>
    <row r="60" spans="2:7" ht="20" customHeight="1" x14ac:dyDescent="0.25">
      <c r="B60" s="81" t="s">
        <v>136</v>
      </c>
      <c r="C60" s="82">
        <v>9439474.0650084987</v>
      </c>
      <c r="D60" s="82">
        <v>13266287.338341743</v>
      </c>
      <c r="E60" s="88">
        <v>0.40540534853726506</v>
      </c>
      <c r="F60" s="81"/>
      <c r="G60" s="81"/>
    </row>
    <row r="61" spans="2:7" ht="20" customHeight="1" x14ac:dyDescent="0.2">
      <c r="B61" s="93" t="s">
        <v>138</v>
      </c>
    </row>
    <row r="62" spans="2:7" ht="20" customHeight="1" x14ac:dyDescent="0.3">
      <c r="B62" s="29"/>
    </row>
    <row r="63" spans="2:7" ht="20" customHeight="1" x14ac:dyDescent="0.3">
      <c r="B63" s="94"/>
      <c r="C63" s="41"/>
    </row>
    <row r="64" spans="2:7" ht="20" customHeight="1" x14ac:dyDescent="0.3">
      <c r="B64" s="94"/>
      <c r="C64" s="41"/>
    </row>
    <row r="65" spans="2:3" ht="20" customHeight="1" x14ac:dyDescent="0.25">
      <c r="B65" s="95" t="s">
        <v>140</v>
      </c>
      <c r="C65" s="41"/>
    </row>
    <row r="66" spans="2:3" ht="20" customHeight="1" x14ac:dyDescent="0.3">
      <c r="B66" s="29"/>
    </row>
    <row r="67" spans="2:3" ht="20" customHeight="1" x14ac:dyDescent="0.3">
      <c r="B67" s="29"/>
    </row>
    <row r="68" spans="2:3" ht="20" customHeight="1" x14ac:dyDescent="0.3">
      <c r="B68" s="29"/>
    </row>
    <row r="69" spans="2:3" ht="20" customHeight="1" x14ac:dyDescent="0.3">
      <c r="B69" s="29"/>
    </row>
    <row r="70" spans="2:3" ht="20" customHeight="1" x14ac:dyDescent="0.3">
      <c r="B70" s="29"/>
    </row>
  </sheetData>
  <hyperlinks>
    <hyperlink ref="B65" r:id="rId1" xr:uid="{00000000-0004-0000-0200-000000000000}"/>
  </hyperlinks>
  <pageMargins left="0.75000000000000011" right="0.75000000000000011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74"/>
  <sheetViews>
    <sheetView showGridLines="0" topLeftCell="A45" workbookViewId="0">
      <selection activeCell="H22" sqref="H22"/>
    </sheetView>
  </sheetViews>
  <sheetFormatPr baseColWidth="10" defaultRowHeight="16" x14ac:dyDescent="0.2"/>
  <cols>
    <col min="2" max="2" width="38.83203125" customWidth="1"/>
    <col min="3" max="4" width="18.83203125" customWidth="1"/>
    <col min="5" max="5" width="25" customWidth="1"/>
    <col min="6" max="6" width="11.1640625" bestFit="1" customWidth="1"/>
    <col min="7" max="12" width="18.83203125" customWidth="1"/>
    <col min="13" max="13" width="25.5" customWidth="1"/>
    <col min="14" max="14" width="18.83203125" customWidth="1"/>
  </cols>
  <sheetData>
    <row r="2" spans="2:9" s="74" customFormat="1" ht="33" customHeight="1" x14ac:dyDescent="0.3">
      <c r="B2" s="75" t="s">
        <v>120</v>
      </c>
    </row>
    <row r="5" spans="2:9" ht="26" x14ac:dyDescent="0.3">
      <c r="B5" s="70" t="s">
        <v>113</v>
      </c>
    </row>
    <row r="7" spans="2:9" ht="21" x14ac:dyDescent="0.25">
      <c r="B7" s="12" t="s">
        <v>84</v>
      </c>
      <c r="C7" s="13" t="s">
        <v>91</v>
      </c>
      <c r="D7" s="13" t="s">
        <v>107</v>
      </c>
      <c r="E7" s="13" t="s">
        <v>108</v>
      </c>
      <c r="F7" s="13" t="s">
        <v>85</v>
      </c>
    </row>
    <row r="8" spans="2:9" ht="21" x14ac:dyDescent="0.25">
      <c r="B8" s="14" t="s">
        <v>0</v>
      </c>
      <c r="C8" s="45">
        <v>23721416.893728092</v>
      </c>
      <c r="D8" s="45">
        <v>27772505.868155248</v>
      </c>
      <c r="E8" s="45">
        <f>SUM(C8:D8)</f>
        <v>51493922.761883341</v>
      </c>
      <c r="F8" s="46">
        <f>E8/$E$15</f>
        <v>0.43724185628038476</v>
      </c>
    </row>
    <row r="9" spans="2:9" ht="21" x14ac:dyDescent="0.25">
      <c r="B9" s="17" t="s">
        <v>86</v>
      </c>
      <c r="C9" s="47">
        <v>12261286.673106495</v>
      </c>
      <c r="D9" s="49">
        <v>14525042.190106496</v>
      </c>
      <c r="E9" s="49">
        <f t="shared" ref="E9:E14" si="0">SUM(C9:D9)</f>
        <v>26786328.863212992</v>
      </c>
      <c r="F9" s="50">
        <f t="shared" ref="F9:F14" si="1">E9/$E$15</f>
        <v>0.22744633787654631</v>
      </c>
    </row>
    <row r="10" spans="2:9" ht="21" x14ac:dyDescent="0.25">
      <c r="B10" s="14" t="s">
        <v>26</v>
      </c>
      <c r="C10" s="45">
        <v>8839912.6607104279</v>
      </c>
      <c r="D10" s="45">
        <v>10785157.69547753</v>
      </c>
      <c r="E10" s="45">
        <f t="shared" si="0"/>
        <v>19625070.356187958</v>
      </c>
      <c r="F10" s="46">
        <f t="shared" si="1"/>
        <v>0.16663912422932559</v>
      </c>
    </row>
    <row r="11" spans="2:9" ht="21" x14ac:dyDescent="0.25">
      <c r="B11" s="44" t="s">
        <v>87</v>
      </c>
      <c r="C11" s="49">
        <v>6779477.9890338425</v>
      </c>
      <c r="D11" s="49">
        <v>6408325.9027288426</v>
      </c>
      <c r="E11" s="49">
        <f t="shared" si="0"/>
        <v>13187803.891762685</v>
      </c>
      <c r="F11" s="50">
        <f t="shared" si="1"/>
        <v>0.11197942484514464</v>
      </c>
    </row>
    <row r="12" spans="2:9" ht="21" x14ac:dyDescent="0.25">
      <c r="B12" s="14" t="s">
        <v>88</v>
      </c>
      <c r="C12" s="45">
        <v>1113281.3606199997</v>
      </c>
      <c r="D12" s="45">
        <v>833703.78019499988</v>
      </c>
      <c r="E12" s="45">
        <f t="shared" si="0"/>
        <v>1946985.1408149996</v>
      </c>
      <c r="F12" s="46">
        <f t="shared" si="1"/>
        <v>1.6532113916759624E-2</v>
      </c>
      <c r="I12" s="47"/>
    </row>
    <row r="13" spans="2:9" ht="21" x14ac:dyDescent="0.25">
      <c r="B13" s="44" t="s">
        <v>89</v>
      </c>
      <c r="C13" s="49">
        <v>1368260.0314584624</v>
      </c>
      <c r="D13" s="49">
        <v>1648970.4364673332</v>
      </c>
      <c r="E13" s="49">
        <f t="shared" si="0"/>
        <v>3017230.4679257954</v>
      </c>
      <c r="F13" s="50">
        <f t="shared" si="1"/>
        <v>2.5619711606010068E-2</v>
      </c>
    </row>
    <row r="14" spans="2:9" ht="21" x14ac:dyDescent="0.25">
      <c r="B14" s="14" t="s">
        <v>3</v>
      </c>
      <c r="C14" s="45">
        <v>936844.49787499988</v>
      </c>
      <c r="D14" s="45">
        <v>775698.17539499991</v>
      </c>
      <c r="E14" s="45">
        <f t="shared" si="0"/>
        <v>1712542.6732699997</v>
      </c>
      <c r="F14" s="46">
        <f t="shared" si="1"/>
        <v>1.4541431245828837E-2</v>
      </c>
    </row>
    <row r="15" spans="2:9" ht="21" x14ac:dyDescent="0.25">
      <c r="B15" s="19" t="s">
        <v>90</v>
      </c>
      <c r="C15" s="51">
        <v>55020480.106532313</v>
      </c>
      <c r="D15" s="51">
        <v>62749404.048525445</v>
      </c>
      <c r="E15" s="51">
        <f>SUM(E8:E14)</f>
        <v>117769884.15505779</v>
      </c>
      <c r="F15" s="52">
        <v>1.0000000000000002</v>
      </c>
    </row>
    <row r="18" spans="2:12" ht="26" x14ac:dyDescent="0.3">
      <c r="B18" s="29" t="s">
        <v>114</v>
      </c>
    </row>
    <row r="19" spans="2:12" ht="26" x14ac:dyDescent="0.3">
      <c r="B19" s="29"/>
    </row>
    <row r="20" spans="2:12" ht="21" x14ac:dyDescent="0.25">
      <c r="B20" s="12" t="s">
        <v>92</v>
      </c>
      <c r="C20" s="13" t="s">
        <v>109</v>
      </c>
      <c r="D20" s="13" t="s">
        <v>107</v>
      </c>
      <c r="E20" s="13" t="s">
        <v>108</v>
      </c>
      <c r="F20" s="13" t="s">
        <v>85</v>
      </c>
    </row>
    <row r="21" spans="2:12" ht="21" x14ac:dyDescent="0.25">
      <c r="B21" s="14" t="s">
        <v>93</v>
      </c>
      <c r="C21" s="15">
        <v>35294868.779367149</v>
      </c>
      <c r="D21" s="15">
        <v>39454076.213004664</v>
      </c>
      <c r="E21" s="15">
        <f>SUM(C21:D21)</f>
        <v>74748944.992371812</v>
      </c>
      <c r="F21" s="46">
        <f>E21/$E$23</f>
        <v>0.63470339269399478</v>
      </c>
    </row>
    <row r="22" spans="2:12" ht="21" x14ac:dyDescent="0.25">
      <c r="B22" s="17" t="s">
        <v>94</v>
      </c>
      <c r="C22" s="18">
        <v>19725611.451912522</v>
      </c>
      <c r="D22" s="18">
        <v>23295327.650868151</v>
      </c>
      <c r="E22" s="69">
        <f>SUM(C22:D22)</f>
        <v>43020939.10278067</v>
      </c>
      <c r="F22" s="50">
        <f>E22/$E$23</f>
        <v>0.36529660730600527</v>
      </c>
      <c r="K22" s="53"/>
      <c r="L22" s="54"/>
    </row>
    <row r="23" spans="2:12" ht="21" x14ac:dyDescent="0.25">
      <c r="B23" s="19" t="s">
        <v>90</v>
      </c>
      <c r="C23" s="20">
        <v>55020480.231279671</v>
      </c>
      <c r="D23" s="20">
        <v>62749403.863872811</v>
      </c>
      <c r="E23" s="20">
        <f>SUM(E21:E22)</f>
        <v>117769884.09515248</v>
      </c>
      <c r="F23" s="52">
        <f>SUM(F21:F22)</f>
        <v>1</v>
      </c>
      <c r="K23" s="53"/>
      <c r="L23" s="54"/>
    </row>
    <row r="24" spans="2:12" x14ac:dyDescent="0.2">
      <c r="I24" s="53"/>
      <c r="J24" s="54"/>
    </row>
    <row r="25" spans="2:12" x14ac:dyDescent="0.2">
      <c r="I25" s="53"/>
      <c r="J25" s="54"/>
    </row>
    <row r="26" spans="2:12" x14ac:dyDescent="0.2">
      <c r="I26" s="53"/>
      <c r="J26" s="54"/>
    </row>
    <row r="27" spans="2:12" x14ac:dyDescent="0.2">
      <c r="I27" s="53"/>
      <c r="J27" s="54"/>
    </row>
    <row r="29" spans="2:12" ht="26" x14ac:dyDescent="0.3">
      <c r="B29" s="29" t="s">
        <v>110</v>
      </c>
    </row>
    <row r="30" spans="2:12" ht="26" x14ac:dyDescent="0.3">
      <c r="B30" s="29"/>
    </row>
    <row r="31" spans="2:12" ht="21" x14ac:dyDescent="0.25">
      <c r="B31" s="12" t="s">
        <v>0</v>
      </c>
      <c r="C31" s="13" t="s">
        <v>109</v>
      </c>
      <c r="D31" s="13" t="s">
        <v>111</v>
      </c>
      <c r="E31" s="13" t="s">
        <v>108</v>
      </c>
      <c r="F31" s="13" t="s">
        <v>85</v>
      </c>
    </row>
    <row r="32" spans="2:12" ht="21" x14ac:dyDescent="0.25">
      <c r="B32" s="14" t="s">
        <v>96</v>
      </c>
      <c r="C32" s="15">
        <v>28330392.794098377</v>
      </c>
      <c r="D32" s="15">
        <f>D34-D33</f>
        <v>33564697.559632778</v>
      </c>
      <c r="E32" s="15">
        <f>SUM(C32:D32)</f>
        <v>61895090.353731155</v>
      </c>
      <c r="F32" s="46">
        <f>E32/E34</f>
        <v>0.87030324305876094</v>
      </c>
    </row>
    <row r="33" spans="2:6" ht="21" x14ac:dyDescent="0.25">
      <c r="B33" s="17" t="s">
        <v>95</v>
      </c>
      <c r="C33" s="18">
        <v>4230936.7603401449</v>
      </c>
      <c r="D33" s="18">
        <v>4992966.0039999997</v>
      </c>
      <c r="E33" s="18">
        <f>SUM(C33:D33)</f>
        <v>9223902.7643401437</v>
      </c>
      <c r="F33" s="48">
        <f>E33/E34</f>
        <v>0.129696756941239</v>
      </c>
    </row>
    <row r="34" spans="2:6" ht="21" x14ac:dyDescent="0.25">
      <c r="B34" s="19" t="s">
        <v>97</v>
      </c>
      <c r="C34" s="20">
        <v>32561329.55443852</v>
      </c>
      <c r="D34" s="20">
        <f>D8+D10</f>
        <v>38557663.563632779</v>
      </c>
      <c r="E34" s="20">
        <f>E8+E10</f>
        <v>71118993.118071303</v>
      </c>
      <c r="F34" s="52">
        <f>SUM(F32:F33)</f>
        <v>1</v>
      </c>
    </row>
    <row r="35" spans="2:6" s="74" customFormat="1" ht="21" x14ac:dyDescent="0.25">
      <c r="B35" s="71"/>
      <c r="C35" s="72"/>
      <c r="D35" s="72"/>
      <c r="E35" s="72"/>
      <c r="F35" s="73"/>
    </row>
    <row r="36" spans="2:6" s="74" customFormat="1" ht="21" x14ac:dyDescent="0.25">
      <c r="B36" s="71"/>
      <c r="C36" s="72"/>
      <c r="D36" s="72"/>
      <c r="E36" s="72"/>
      <c r="F36" s="73"/>
    </row>
    <row r="37" spans="2:6" ht="26" x14ac:dyDescent="0.3">
      <c r="B37" s="29"/>
    </row>
    <row r="38" spans="2:6" ht="19" x14ac:dyDescent="0.25">
      <c r="B38" s="6"/>
    </row>
    <row r="39" spans="2:6" ht="26" x14ac:dyDescent="0.3">
      <c r="B39" s="29" t="s">
        <v>112</v>
      </c>
    </row>
    <row r="40" spans="2:6" ht="26" x14ac:dyDescent="0.3">
      <c r="B40" s="29"/>
    </row>
    <row r="41" spans="2:6" ht="21" x14ac:dyDescent="0.25">
      <c r="B41" s="12" t="s">
        <v>0</v>
      </c>
      <c r="C41" s="13" t="s">
        <v>109</v>
      </c>
      <c r="D41" s="13" t="s">
        <v>111</v>
      </c>
      <c r="E41" s="13" t="s">
        <v>108</v>
      </c>
      <c r="F41" s="13" t="s">
        <v>85</v>
      </c>
    </row>
    <row r="42" spans="2:6" ht="21" x14ac:dyDescent="0.25">
      <c r="B42" s="14" t="s">
        <v>96</v>
      </c>
      <c r="C42" s="15">
        <v>23721416.893728092</v>
      </c>
      <c r="D42" s="15">
        <f>D44-D43</f>
        <v>27772505.868155248</v>
      </c>
      <c r="E42" s="15">
        <f>SUM(C42:D42)</f>
        <v>51493922.761883341</v>
      </c>
      <c r="F42" s="46">
        <f>E42/E44</f>
        <v>0.72405303427726342</v>
      </c>
    </row>
    <row r="43" spans="2:6" ht="21" x14ac:dyDescent="0.25">
      <c r="B43" s="17" t="s">
        <v>98</v>
      </c>
      <c r="C43" s="18">
        <v>8839912.6607104279</v>
      </c>
      <c r="D43" s="18">
        <f>D10</f>
        <v>10785157.69547753</v>
      </c>
      <c r="E43" s="18">
        <f>SUM(C43:D43)</f>
        <v>19625070.356187958</v>
      </c>
      <c r="F43" s="48">
        <f>E43/E44</f>
        <v>0.27594696572273653</v>
      </c>
    </row>
    <row r="44" spans="2:6" ht="21" x14ac:dyDescent="0.25">
      <c r="B44" s="19" t="s">
        <v>97</v>
      </c>
      <c r="C44" s="20">
        <v>32561329.55443852</v>
      </c>
      <c r="D44" s="20">
        <f>D8+D10</f>
        <v>38557663.563632779</v>
      </c>
      <c r="E44" s="20">
        <f>SUM(E42:E43)</f>
        <v>71118993.118071303</v>
      </c>
      <c r="F44" s="52">
        <f>SUM(F42:F43)</f>
        <v>1</v>
      </c>
    </row>
    <row r="45" spans="2:6" ht="26" x14ac:dyDescent="0.3">
      <c r="B45" s="29"/>
    </row>
    <row r="47" spans="2:6" ht="26" x14ac:dyDescent="0.3">
      <c r="B47" s="29"/>
    </row>
    <row r="48" spans="2:6" ht="26" x14ac:dyDescent="0.3">
      <c r="B48" s="29"/>
    </row>
    <row r="49" spans="2:2" ht="26" x14ac:dyDescent="0.3">
      <c r="B49" s="29"/>
    </row>
    <row r="50" spans="2:2" ht="26" x14ac:dyDescent="0.3">
      <c r="B50" s="29"/>
    </row>
    <row r="51" spans="2:2" ht="26" x14ac:dyDescent="0.3">
      <c r="B51" s="29"/>
    </row>
    <row r="52" spans="2:2" ht="26" x14ac:dyDescent="0.3">
      <c r="B52" s="29"/>
    </row>
    <row r="53" spans="2:2" ht="26" x14ac:dyDescent="0.3">
      <c r="B53" s="29"/>
    </row>
    <row r="54" spans="2:2" ht="26" x14ac:dyDescent="0.3">
      <c r="B54" s="29"/>
    </row>
    <row r="55" spans="2:2" ht="26" x14ac:dyDescent="0.3">
      <c r="B55" s="29"/>
    </row>
    <row r="56" spans="2:2" ht="26" x14ac:dyDescent="0.3">
      <c r="B56" s="29"/>
    </row>
    <row r="57" spans="2:2" ht="20" customHeight="1" x14ac:dyDescent="0.3">
      <c r="B57" s="29"/>
    </row>
    <row r="58" spans="2:2" ht="20" customHeight="1" x14ac:dyDescent="0.3">
      <c r="B58" s="29"/>
    </row>
    <row r="59" spans="2:2" ht="20" customHeight="1" x14ac:dyDescent="0.3">
      <c r="B59" s="29"/>
    </row>
    <row r="60" spans="2:2" ht="20" customHeight="1" x14ac:dyDescent="0.3">
      <c r="B60" s="29"/>
    </row>
    <row r="61" spans="2:2" ht="20" customHeight="1" x14ac:dyDescent="0.3">
      <c r="B61" s="29"/>
    </row>
    <row r="62" spans="2:2" ht="20" customHeight="1" x14ac:dyDescent="0.3">
      <c r="B62" s="29"/>
    </row>
    <row r="63" spans="2:2" ht="20" customHeight="1" x14ac:dyDescent="0.3">
      <c r="B63" s="29"/>
    </row>
    <row r="64" spans="2:2" ht="20" customHeight="1" x14ac:dyDescent="0.3">
      <c r="B64" s="29"/>
    </row>
    <row r="65" spans="2:2" ht="20" customHeight="1" x14ac:dyDescent="0.3">
      <c r="B65" s="29"/>
    </row>
    <row r="66" spans="2:2" ht="20" customHeight="1" x14ac:dyDescent="0.3">
      <c r="B66" s="29"/>
    </row>
    <row r="67" spans="2:2" ht="20" customHeight="1" x14ac:dyDescent="0.3">
      <c r="B67" s="29"/>
    </row>
    <row r="68" spans="2:2" ht="20" customHeight="1" x14ac:dyDescent="0.3">
      <c r="B68" s="29"/>
    </row>
    <row r="69" spans="2:2" ht="20" customHeight="1" x14ac:dyDescent="0.3">
      <c r="B69" s="29"/>
    </row>
    <row r="70" spans="2:2" ht="20" customHeight="1" x14ac:dyDescent="0.3">
      <c r="B70" s="29"/>
    </row>
    <row r="71" spans="2:2" ht="20" customHeight="1" x14ac:dyDescent="0.3">
      <c r="B71" s="29"/>
    </row>
    <row r="72" spans="2:2" ht="20" customHeight="1" x14ac:dyDescent="0.3">
      <c r="B72" s="29"/>
    </row>
    <row r="73" spans="2:2" ht="20" customHeight="1" x14ac:dyDescent="0.3">
      <c r="B73" s="29"/>
    </row>
    <row r="74" spans="2:2" ht="20" customHeight="1" x14ac:dyDescent="0.3">
      <c r="B74" s="29"/>
    </row>
  </sheetData>
  <pageMargins left="0.75000000000000011" right="0.75000000000000011" top="1" bottom="1" header="0.5" footer="0.5"/>
  <pageSetup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D40"/>
  <sheetViews>
    <sheetView showGridLines="0" topLeftCell="A16" zoomScale="75" zoomScaleNormal="75" zoomScalePageLayoutView="75" workbookViewId="0">
      <selection activeCell="B47" sqref="B47"/>
    </sheetView>
  </sheetViews>
  <sheetFormatPr baseColWidth="10" defaultRowHeight="18" x14ac:dyDescent="0.2"/>
  <cols>
    <col min="1" max="1" width="3.5" style="60" customWidth="1"/>
    <col min="2" max="2" width="79.83203125" style="59" customWidth="1"/>
    <col min="3" max="4" width="5.33203125" style="59" customWidth="1"/>
    <col min="5" max="16384" width="10.83203125" style="60"/>
  </cols>
  <sheetData>
    <row r="1" spans="2:4" s="57" customFormat="1" ht="38" customHeight="1" x14ac:dyDescent="0.2">
      <c r="B1" s="55" t="s">
        <v>4</v>
      </c>
      <c r="C1" s="56"/>
      <c r="D1" s="56"/>
    </row>
    <row r="2" spans="2:4" ht="60.75" customHeight="1" x14ac:dyDescent="0.2">
      <c r="B2" s="58" t="s">
        <v>99</v>
      </c>
    </row>
    <row r="3" spans="2:4" ht="65.25" customHeight="1" x14ac:dyDescent="0.2">
      <c r="B3" s="61" t="s">
        <v>5</v>
      </c>
    </row>
    <row r="4" spans="2:4" ht="38" customHeight="1" x14ac:dyDescent="0.2">
      <c r="B4" s="58" t="s">
        <v>100</v>
      </c>
    </row>
    <row r="5" spans="2:4" ht="38" x14ac:dyDescent="0.2">
      <c r="B5" s="62" t="s">
        <v>6</v>
      </c>
    </row>
    <row r="6" spans="2:4" x14ac:dyDescent="0.2">
      <c r="B6" s="63" t="s">
        <v>7</v>
      </c>
    </row>
    <row r="7" spans="2:4" x14ac:dyDescent="0.2">
      <c r="B7" s="63" t="s">
        <v>8</v>
      </c>
    </row>
    <row r="8" spans="2:4" ht="38" x14ac:dyDescent="0.2">
      <c r="B8" s="62" t="s">
        <v>9</v>
      </c>
    </row>
    <row r="9" spans="2:4" x14ac:dyDescent="0.2">
      <c r="B9" s="63" t="s">
        <v>10</v>
      </c>
    </row>
    <row r="10" spans="2:4" x14ac:dyDescent="0.2">
      <c r="B10" s="63" t="s">
        <v>11</v>
      </c>
    </row>
    <row r="11" spans="2:4" x14ac:dyDescent="0.2">
      <c r="B11" s="63" t="s">
        <v>12</v>
      </c>
    </row>
    <row r="12" spans="2:4" ht="25" customHeight="1" x14ac:dyDescent="0.2">
      <c r="B12" s="64" t="s">
        <v>19</v>
      </c>
    </row>
    <row r="13" spans="2:4" ht="38" x14ac:dyDescent="0.2">
      <c r="B13" s="61" t="s">
        <v>20</v>
      </c>
    </row>
    <row r="14" spans="2:4" x14ac:dyDescent="0.2">
      <c r="B14" s="58" t="s">
        <v>101</v>
      </c>
    </row>
    <row r="15" spans="2:4" ht="114" x14ac:dyDescent="0.2">
      <c r="B15" s="61" t="s">
        <v>102</v>
      </c>
    </row>
    <row r="16" spans="2:4" x14ac:dyDescent="0.2">
      <c r="B16" s="58" t="s">
        <v>103</v>
      </c>
    </row>
    <row r="17" spans="2:2" ht="63" customHeight="1" x14ac:dyDescent="0.2">
      <c r="B17" s="61" t="s">
        <v>104</v>
      </c>
    </row>
    <row r="18" spans="2:2" ht="19" x14ac:dyDescent="0.2">
      <c r="B18" s="65" t="s">
        <v>105</v>
      </c>
    </row>
    <row r="19" spans="2:2" ht="38" customHeight="1" x14ac:dyDescent="0.2">
      <c r="B19" s="58" t="s">
        <v>13</v>
      </c>
    </row>
    <row r="20" spans="2:2" ht="38" customHeight="1" x14ac:dyDescent="0.2">
      <c r="B20" s="61" t="s">
        <v>14</v>
      </c>
    </row>
    <row r="21" spans="2:2" ht="38" customHeight="1" x14ac:dyDescent="0.2">
      <c r="B21" s="58" t="s">
        <v>16</v>
      </c>
    </row>
    <row r="22" spans="2:2" ht="38" customHeight="1" x14ac:dyDescent="0.2">
      <c r="B22" s="61" t="s">
        <v>18</v>
      </c>
    </row>
    <row r="23" spans="2:2" ht="38" customHeight="1" x14ac:dyDescent="0.2">
      <c r="B23" s="58" t="s">
        <v>21</v>
      </c>
    </row>
    <row r="24" spans="2:2" ht="38" customHeight="1" x14ac:dyDescent="0.2">
      <c r="B24" s="61" t="s">
        <v>22</v>
      </c>
    </row>
    <row r="25" spans="2:2" ht="38" customHeight="1" x14ac:dyDescent="0.2">
      <c r="B25" s="66" t="s">
        <v>23</v>
      </c>
    </row>
    <row r="26" spans="2:2" ht="56.25" customHeight="1" x14ac:dyDescent="0.2">
      <c r="B26" s="67" t="s">
        <v>24</v>
      </c>
    </row>
    <row r="27" spans="2:2" ht="38" customHeight="1" x14ac:dyDescent="0.2">
      <c r="B27" s="68" t="s">
        <v>25</v>
      </c>
    </row>
    <row r="28" spans="2:2" ht="59.25" customHeight="1" x14ac:dyDescent="0.2">
      <c r="B28" s="67" t="s">
        <v>27</v>
      </c>
    </row>
    <row r="29" spans="2:2" ht="38" customHeight="1" x14ac:dyDescent="0.2">
      <c r="B29" s="68" t="s">
        <v>15</v>
      </c>
    </row>
    <row r="30" spans="2:2" ht="39" customHeight="1" x14ac:dyDescent="0.2">
      <c r="B30" s="67" t="s">
        <v>28</v>
      </c>
    </row>
    <row r="31" spans="2:2" ht="38" customHeight="1" x14ac:dyDescent="0.2">
      <c r="B31" s="68" t="s">
        <v>29</v>
      </c>
    </row>
    <row r="32" spans="2:2" ht="36.75" customHeight="1" x14ac:dyDescent="0.2">
      <c r="B32" s="67" t="s">
        <v>30</v>
      </c>
    </row>
    <row r="33" spans="2:2" ht="19" x14ac:dyDescent="0.2">
      <c r="B33" s="68" t="s">
        <v>31</v>
      </c>
    </row>
    <row r="34" spans="2:2" ht="42" customHeight="1" x14ac:dyDescent="0.2">
      <c r="B34" s="67" t="s">
        <v>32</v>
      </c>
    </row>
    <row r="35" spans="2:2" ht="19" x14ac:dyDescent="0.2">
      <c r="B35" s="68" t="s">
        <v>17</v>
      </c>
    </row>
    <row r="36" spans="2:2" ht="38" x14ac:dyDescent="0.2">
      <c r="B36" s="67" t="s">
        <v>33</v>
      </c>
    </row>
    <row r="37" spans="2:2" ht="19" x14ac:dyDescent="0.2">
      <c r="B37" s="68" t="s">
        <v>34</v>
      </c>
    </row>
    <row r="38" spans="2:2" ht="76" x14ac:dyDescent="0.2">
      <c r="B38" s="67" t="s">
        <v>106</v>
      </c>
    </row>
    <row r="39" spans="2:2" ht="19" x14ac:dyDescent="0.2">
      <c r="B39" s="68" t="s">
        <v>202</v>
      </c>
    </row>
    <row r="40" spans="2:2" ht="19" x14ac:dyDescent="0.2">
      <c r="B40" s="67" t="s">
        <v>203</v>
      </c>
    </row>
  </sheetData>
  <pageMargins left="0.75000000000000011" right="0.75000000000000011" top="1" bottom="1" header="0.5" footer="0.5"/>
  <pageSetup paperSize="10" scale="26" orientation="portrait" horizontalDpi="4294967292" verticalDpi="4294967292"/>
  <headerFooter>
    <oddFooter>&amp;C&amp;16&amp;K000000IAB Slovakia, Nevädzová 6, 821 08 Bratislava _x000D_www.iabslovakia.sk&amp;R&amp;K000000&amp;G</oddFooter>
  </headerFooter>
  <legacyDrawingHF r:id="rId1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V80"/>
  <sheetViews>
    <sheetView showGridLines="0" topLeftCell="M1" workbookViewId="0">
      <selection activeCell="S18" sqref="S18"/>
    </sheetView>
  </sheetViews>
  <sheetFormatPr baseColWidth="10" defaultRowHeight="16" x14ac:dyDescent="0.2"/>
  <cols>
    <col min="2" max="2" width="29" customWidth="1"/>
    <col min="3" max="9" width="18.83203125" customWidth="1"/>
    <col min="10" max="10" width="22.5" bestFit="1" customWidth="1"/>
    <col min="11" max="12" width="18.83203125" customWidth="1"/>
    <col min="13" max="13" width="17.6640625" customWidth="1"/>
    <col min="14" max="14" width="18.83203125" customWidth="1"/>
    <col min="15" max="22" width="16.83203125" bestFit="1" customWidth="1"/>
  </cols>
  <sheetData>
    <row r="1" spans="2:22" ht="26" x14ac:dyDescent="0.3">
      <c r="B1" s="29" t="s">
        <v>208</v>
      </c>
    </row>
    <row r="2" spans="2:22" x14ac:dyDescent="0.2">
      <c r="B2" s="3"/>
      <c r="C2" s="4"/>
    </row>
    <row r="3" spans="2:22" ht="21" x14ac:dyDescent="0.25">
      <c r="B3" s="12" t="s">
        <v>51</v>
      </c>
      <c r="C3" s="13" t="s">
        <v>37</v>
      </c>
      <c r="D3" s="13" t="s">
        <v>38</v>
      </c>
      <c r="E3" s="13" t="s">
        <v>54</v>
      </c>
      <c r="F3" s="13">
        <v>2015</v>
      </c>
      <c r="G3" s="13" t="s">
        <v>39</v>
      </c>
      <c r="H3" s="13">
        <v>2017</v>
      </c>
      <c r="I3" s="13">
        <v>2018</v>
      </c>
      <c r="J3" s="13">
        <v>2019</v>
      </c>
      <c r="K3" s="13">
        <v>2020</v>
      </c>
      <c r="L3" s="13">
        <v>2021</v>
      </c>
      <c r="M3" s="13" t="s">
        <v>236</v>
      </c>
    </row>
    <row r="4" spans="2:22" ht="21" x14ac:dyDescent="0.25">
      <c r="B4" s="14" t="s">
        <v>0</v>
      </c>
      <c r="C4" s="15">
        <v>21330188</v>
      </c>
      <c r="D4" s="15">
        <v>23607076</v>
      </c>
      <c r="E4" s="16">
        <v>36032224</v>
      </c>
      <c r="F4" s="15">
        <v>55179392.781034119</v>
      </c>
      <c r="G4" s="15">
        <v>70857796.074995995</v>
      </c>
      <c r="H4" s="15">
        <f>Výdavky_2017!E8+Výdavky_2017!E10</f>
        <v>71118993.118071303</v>
      </c>
      <c r="I4" s="15">
        <f>Výdavky_2018!E8+Výdavky_2018!E10</f>
        <v>75441614.19627136</v>
      </c>
      <c r="J4" s="15">
        <f>Výdavky_2019!E8+Výdavky_2019!E10</f>
        <v>80916989</v>
      </c>
      <c r="K4" s="15">
        <f>Výdavky_2020!E8+Výdavky_2020!E10</f>
        <v>84098794.0437392</v>
      </c>
      <c r="L4" s="15">
        <f>Výdavky_2021!E7+Výdavky_2021!E9</f>
        <v>109721838</v>
      </c>
      <c r="M4" s="46">
        <f>L4/K4-1</f>
        <v>0.30467789993438466</v>
      </c>
    </row>
    <row r="5" spans="2:22" ht="21" x14ac:dyDescent="0.25">
      <c r="B5" s="17" t="s">
        <v>1</v>
      </c>
      <c r="C5" s="18">
        <v>12446982</v>
      </c>
      <c r="D5" s="18">
        <v>15806332</v>
      </c>
      <c r="E5" s="18">
        <v>18955774</v>
      </c>
      <c r="F5" s="18">
        <v>10547320.180648066</v>
      </c>
      <c r="G5" s="18">
        <v>12184186.557072941</v>
      </c>
      <c r="H5" s="18">
        <f>Výdavky_2017!E11</f>
        <v>13187803.891762685</v>
      </c>
      <c r="I5" s="18">
        <f>Výdavky_2018!E11</f>
        <v>16074434.714909999</v>
      </c>
      <c r="J5" s="18">
        <f>Výdavky_2019!E11</f>
        <v>18078714</v>
      </c>
      <c r="K5" s="18">
        <f>Výdavky_2020!E11</f>
        <v>16495648</v>
      </c>
      <c r="L5" s="18">
        <f>Výdavky_2021!E10</f>
        <v>20526521</v>
      </c>
      <c r="M5" s="50">
        <f>L5/K5-1</f>
        <v>0.24435978507785805</v>
      </c>
    </row>
    <row r="6" spans="2:22" ht="21" x14ac:dyDescent="0.25">
      <c r="B6" s="14" t="s">
        <v>2</v>
      </c>
      <c r="C6" s="15">
        <v>20231973</v>
      </c>
      <c r="D6" s="15">
        <v>25186527</v>
      </c>
      <c r="E6" s="16">
        <v>19005219</v>
      </c>
      <c r="F6" s="15">
        <v>24059853.859200001</v>
      </c>
      <c r="G6" s="15">
        <v>26871746.53830336</v>
      </c>
      <c r="H6" s="15">
        <f>Výdavky_2017!E9</f>
        <v>26786328.863212992</v>
      </c>
      <c r="I6" s="15">
        <f>Výdavky_2018!E9</f>
        <v>29023726.363768764</v>
      </c>
      <c r="J6" s="15">
        <f>Výdavky_2019!E9</f>
        <v>30128735</v>
      </c>
      <c r="K6" s="15">
        <f>Výdavky_2020!E9</f>
        <v>30268701.685451999</v>
      </c>
      <c r="L6" s="15">
        <f>Výdavky_2021!E8</f>
        <v>40187709</v>
      </c>
      <c r="M6" s="46">
        <f>L6/K6-1</f>
        <v>0.32769847275330477</v>
      </c>
    </row>
    <row r="7" spans="2:22" ht="21" x14ac:dyDescent="0.25">
      <c r="B7" s="17" t="s">
        <v>3</v>
      </c>
      <c r="C7" s="18">
        <v>2013650</v>
      </c>
      <c r="D7" s="18">
        <v>1234309</v>
      </c>
      <c r="E7" s="18">
        <v>1529580</v>
      </c>
      <c r="F7" s="18">
        <v>1253271.6265998015</v>
      </c>
      <c r="G7" s="18">
        <v>2270982.1654162919</v>
      </c>
      <c r="H7" s="18">
        <f>Výdavky_2017!E12+Výdavky_2017!E13+Výdavky_2017!E14</f>
        <v>6676758.2820107955</v>
      </c>
      <c r="I7" s="18">
        <f>Výdavky_2018!E12+Výdavky_2018!E13+Výdavky_2018!E14</f>
        <v>7675879.2686417736</v>
      </c>
      <c r="J7" s="18">
        <f>Výdavky_2019!E12+Výdavky_2019!E13</f>
        <v>7709658</v>
      </c>
      <c r="K7" s="18">
        <f>Výdavky_2020!E12+Výdavky_2020!E13</f>
        <v>9200310</v>
      </c>
      <c r="L7" s="18">
        <f>Výdavky_2021!E11+Výdavky_2021!E12</f>
        <v>13985184</v>
      </c>
      <c r="M7" s="50">
        <f>L7/K7-1</f>
        <v>0.52007747565027707</v>
      </c>
    </row>
    <row r="8" spans="2:22" ht="21" x14ac:dyDescent="0.25">
      <c r="B8" s="19" t="s">
        <v>40</v>
      </c>
      <c r="C8" s="20">
        <v>56022793</v>
      </c>
      <c r="D8" s="20">
        <v>65834244</v>
      </c>
      <c r="E8" s="21">
        <v>75522797</v>
      </c>
      <c r="F8" s="20">
        <v>91039838.44748199</v>
      </c>
      <c r="G8" s="20">
        <v>112184711.33578858</v>
      </c>
      <c r="H8" s="20">
        <f>SUM(H4:H7)</f>
        <v>117769884.15505777</v>
      </c>
      <c r="I8" s="20">
        <f>SUM(I4:I7)</f>
        <v>128215654.54359189</v>
      </c>
      <c r="J8" s="20">
        <f>SUM(J4:J7)</f>
        <v>136834096</v>
      </c>
      <c r="K8" s="20">
        <f>SUM(K4:K7)</f>
        <v>140063453.72919118</v>
      </c>
      <c r="L8" s="20">
        <f>SUM(L4:L7)</f>
        <v>184421252</v>
      </c>
      <c r="M8" s="52">
        <f>L8/K8-1</f>
        <v>0.31669787578259623</v>
      </c>
    </row>
    <row r="11" spans="2:22" ht="26" x14ac:dyDescent="0.3">
      <c r="B11" s="29" t="s">
        <v>220</v>
      </c>
    </row>
    <row r="12" spans="2:22" ht="19" x14ac:dyDescent="0.25">
      <c r="B12" s="6"/>
    </row>
    <row r="13" spans="2:22" ht="28" customHeight="1" x14ac:dyDescent="0.25">
      <c r="B13" s="12" t="s">
        <v>36</v>
      </c>
      <c r="C13" s="13" t="s">
        <v>41</v>
      </c>
      <c r="D13" s="13" t="s">
        <v>42</v>
      </c>
      <c r="E13" s="13" t="s">
        <v>43</v>
      </c>
      <c r="F13" s="13" t="s">
        <v>44</v>
      </c>
      <c r="G13" s="13" t="s">
        <v>45</v>
      </c>
      <c r="H13" s="13" t="s">
        <v>46</v>
      </c>
      <c r="I13" s="13" t="s">
        <v>47</v>
      </c>
      <c r="J13" s="13" t="s">
        <v>48</v>
      </c>
      <c r="K13" s="13" t="s">
        <v>49</v>
      </c>
      <c r="L13" s="13" t="s">
        <v>50</v>
      </c>
      <c r="M13" s="13" t="s">
        <v>115</v>
      </c>
      <c r="N13" s="13" t="s">
        <v>116</v>
      </c>
      <c r="O13" s="13" t="s">
        <v>118</v>
      </c>
      <c r="P13" s="13" t="s">
        <v>139</v>
      </c>
      <c r="Q13" s="13" t="s">
        <v>153</v>
      </c>
      <c r="R13" s="13" t="s">
        <v>154</v>
      </c>
      <c r="S13" s="13" t="s">
        <v>186</v>
      </c>
      <c r="T13" s="13" t="s">
        <v>207</v>
      </c>
      <c r="U13" s="13" t="s">
        <v>221</v>
      </c>
      <c r="V13" s="13" t="s">
        <v>243</v>
      </c>
    </row>
    <row r="14" spans="2:22" x14ac:dyDescent="0.2">
      <c r="B14" s="24" t="s">
        <v>0</v>
      </c>
      <c r="C14" s="25">
        <v>10173131.604588753</v>
      </c>
      <c r="D14" s="25">
        <v>11157056.003765227</v>
      </c>
      <c r="E14" s="26">
        <v>11299503.456847759</v>
      </c>
      <c r="F14" s="25">
        <v>12307572.464018092</v>
      </c>
      <c r="G14" s="25">
        <v>16599133.784077235</v>
      </c>
      <c r="H14" s="25">
        <v>19433089.887648802</v>
      </c>
      <c r="I14" s="25">
        <v>24625381.619034123</v>
      </c>
      <c r="J14" s="25">
        <v>30554011.162</v>
      </c>
      <c r="K14" s="26">
        <v>32696922.081164539</v>
      </c>
      <c r="L14" s="25">
        <v>38160873.993831456</v>
      </c>
      <c r="M14" s="25">
        <f>Výdavky_2017!C8+Výdavky_2017!C10</f>
        <v>32561329.55443852</v>
      </c>
      <c r="N14" s="25">
        <f>Výdavky_2017!D8+Výdavky_2017!D10</f>
        <v>38557663.563632779</v>
      </c>
      <c r="O14" s="25">
        <v>33601881.776387282</v>
      </c>
      <c r="P14" s="25">
        <f>Výdavky_2018!D8+Výdavky_2018!D10</f>
        <v>41839732.419884071</v>
      </c>
      <c r="Q14" s="25">
        <f>Výdavky_2019!C8+Výdavky_2019!C10</f>
        <v>36751782</v>
      </c>
      <c r="R14" s="25">
        <f>Výdavky_2019!D8+Výdavky_2019!D10</f>
        <v>44165207</v>
      </c>
      <c r="S14" s="25">
        <f>Výdavky_1HY_2020!C8+Výdavky_1HY_2020!C10</f>
        <v>36341364</v>
      </c>
      <c r="T14" s="25">
        <f>Výdavky_2020!D8+Výdavky_2020!D10</f>
        <v>47757430.0437392</v>
      </c>
      <c r="U14" s="25">
        <f>Výdavky_1HY_2021!C8+Výdavky_1HY_2021!C10</f>
        <v>46283924</v>
      </c>
      <c r="V14" s="25">
        <f>Výdavky_2021!D7+Výdavky_2021!D9</f>
        <v>63437914</v>
      </c>
    </row>
    <row r="15" spans="2:22" x14ac:dyDescent="0.2">
      <c r="B15" s="27" t="s">
        <v>1</v>
      </c>
      <c r="C15" s="28">
        <v>5973884.8171124998</v>
      </c>
      <c r="D15" s="28">
        <v>6473097.5040373001</v>
      </c>
      <c r="E15" s="28">
        <v>6995732.3639801005</v>
      </c>
      <c r="F15" s="28">
        <v>8810599.3676660992</v>
      </c>
      <c r="G15" s="28">
        <v>8867993.4173599984</v>
      </c>
      <c r="H15" s="28">
        <v>10087780.585119998</v>
      </c>
      <c r="I15" s="28">
        <v>5304206.7856480675</v>
      </c>
      <c r="J15" s="28">
        <v>5243113.3949999996</v>
      </c>
      <c r="K15" s="28">
        <v>6241852.985872942</v>
      </c>
      <c r="L15" s="28">
        <v>5942333.5711999992</v>
      </c>
      <c r="M15" s="28">
        <f>Výdavky_2017!C11</f>
        <v>6779477.9890338425</v>
      </c>
      <c r="N15" s="28">
        <f>Výdavky_2017!D11</f>
        <v>6408325.9027288426</v>
      </c>
      <c r="O15" s="28">
        <v>7972095.8996249977</v>
      </c>
      <c r="P15" s="28">
        <f>Výdavky_2018!D11</f>
        <v>8102338.815285001</v>
      </c>
      <c r="Q15" s="28">
        <f>Výdavky_2019!C11</f>
        <v>9130514</v>
      </c>
      <c r="R15" s="28">
        <f>Výdavky_2019!D11</f>
        <v>8948200</v>
      </c>
      <c r="S15" s="28">
        <f>Výdavky_1HY_2020!C11</f>
        <v>8272290</v>
      </c>
      <c r="T15" s="28">
        <f>Výdavky_2020!D11</f>
        <v>8223358</v>
      </c>
      <c r="U15" s="28">
        <f>Výdavky_1HY_2021!C11</f>
        <v>9290618</v>
      </c>
      <c r="V15" s="28">
        <f>Výdavky_2021!D10</f>
        <v>11235903</v>
      </c>
    </row>
    <row r="16" spans="2:22" x14ac:dyDescent="0.2">
      <c r="B16" s="24" t="s">
        <v>2</v>
      </c>
      <c r="C16" s="25">
        <v>9623945.5380000006</v>
      </c>
      <c r="D16" s="25">
        <v>10608027.809</v>
      </c>
      <c r="E16" s="26">
        <v>12102072.696</v>
      </c>
      <c r="F16" s="25">
        <v>13084454.36888</v>
      </c>
      <c r="G16" s="25">
        <v>9501034.2534800004</v>
      </c>
      <c r="H16" s="25">
        <v>9504185.1618000008</v>
      </c>
      <c r="I16" s="25">
        <v>10938099.7892</v>
      </c>
      <c r="J16" s="25">
        <v>13121754.07</v>
      </c>
      <c r="K16" s="26">
        <v>12143655.017953362</v>
      </c>
      <c r="L16" s="25">
        <v>14728091.52035</v>
      </c>
      <c r="M16" s="25">
        <f>Výdavky_2017!C9</f>
        <v>12261286.673106495</v>
      </c>
      <c r="N16" s="25">
        <f>Výdavky_2017!D9</f>
        <v>14525042.190106496</v>
      </c>
      <c r="O16" s="25">
        <v>13926671.126768768</v>
      </c>
      <c r="P16" s="25">
        <f>Výdavky_2018!D9</f>
        <v>15097055.236999996</v>
      </c>
      <c r="Q16" s="25">
        <f>Výdavky_2019!C9</f>
        <v>14602862</v>
      </c>
      <c r="R16" s="25">
        <f>Výdavky_2019!D9</f>
        <v>15525873</v>
      </c>
      <c r="S16" s="25">
        <f>Výdavky_1HY_2020!C9</f>
        <v>13500759</v>
      </c>
      <c r="T16" s="25">
        <f>Výdavky_2020!D9</f>
        <v>16767942.685451997</v>
      </c>
      <c r="U16" s="25">
        <f>Výdavky_1HY_2021!C9</f>
        <v>17550986</v>
      </c>
      <c r="V16" s="25">
        <f>Výdavky_2021!D8</f>
        <v>22636723</v>
      </c>
    </row>
    <row r="17" spans="2:22" x14ac:dyDescent="0.2">
      <c r="B17" s="27" t="s">
        <v>3</v>
      </c>
      <c r="C17" s="28">
        <v>1014654.1319254999</v>
      </c>
      <c r="D17" s="28">
        <v>998995.41536740004</v>
      </c>
      <c r="E17" s="28">
        <v>554356.55048818002</v>
      </c>
      <c r="F17" s="28">
        <v>679952.28709227662</v>
      </c>
      <c r="G17" s="28">
        <v>726500.03878231999</v>
      </c>
      <c r="H17" s="28">
        <v>803080.32195599994</v>
      </c>
      <c r="I17" s="28">
        <v>636129.45809980168</v>
      </c>
      <c r="J17" s="28">
        <v>617142.16849999991</v>
      </c>
      <c r="K17" s="28">
        <v>1081420.0787696629</v>
      </c>
      <c r="L17" s="28">
        <v>1189562.0866466293</v>
      </c>
      <c r="M17" s="28">
        <f>Výdavky_2017!C12+Výdavky_2017!C13+Výdavky_2017!C14</f>
        <v>3418385.8899534619</v>
      </c>
      <c r="N17" s="28">
        <f>Výdavky_2017!D12+Výdavky_2017!D13+Výdavky_2017!D14</f>
        <v>3258372.3920573331</v>
      </c>
      <c r="O17" s="28">
        <v>3543765.5755024413</v>
      </c>
      <c r="P17" s="28">
        <f>Výdavky_2018!D14+Výdavky_2018!D13+Výdavky_2018!D12</f>
        <v>4132113.6931393323</v>
      </c>
      <c r="Q17" s="28">
        <f>Výdavky_2019!C12+Výdavky_2019!C13</f>
        <v>3124032</v>
      </c>
      <c r="R17" s="28">
        <f>Výdavky_2019!D12+Výdavky_2019!D13</f>
        <v>4585626</v>
      </c>
      <c r="S17" s="28">
        <f>Výdavky_1HY_2020!C12+Výdavky_1HY_2020!C13</f>
        <v>3437168</v>
      </c>
      <c r="T17" s="28">
        <f>Výdavky_2020!D12+Výdavky_2020!D13</f>
        <v>5763142</v>
      </c>
      <c r="U17" s="28">
        <f>Výdavky_1HY_2021!C12+Výdavky_1HY_2021!C13</f>
        <v>5566815</v>
      </c>
      <c r="V17" s="28">
        <f>Výdavky_2021!D11+Výdavky_2021!D12</f>
        <v>8418369</v>
      </c>
    </row>
    <row r="18" spans="2:22" ht="21" x14ac:dyDescent="0.25">
      <c r="B18" s="19" t="s">
        <v>40</v>
      </c>
      <c r="C18" s="20">
        <v>26785616.091626756</v>
      </c>
      <c r="D18" s="20">
        <v>29237176.732169926</v>
      </c>
      <c r="E18" s="21">
        <v>30951665.06731604</v>
      </c>
      <c r="F18" s="20">
        <v>34882578.487656467</v>
      </c>
      <c r="G18" s="20">
        <v>35694661.493699551</v>
      </c>
      <c r="H18" s="20">
        <v>39828135.956524797</v>
      </c>
      <c r="I18" s="20">
        <v>41503817.651981995</v>
      </c>
      <c r="J18" s="20">
        <v>49536020.795499995</v>
      </c>
      <c r="K18" s="21">
        <v>52163850.163760506</v>
      </c>
      <c r="L18" s="20">
        <v>60020861.172028087</v>
      </c>
      <c r="M18" s="20">
        <f>SUM(M14:M17)</f>
        <v>55020480.10653232</v>
      </c>
      <c r="N18" s="20">
        <f>SUM(N14:N17)</f>
        <v>62749404.048525453</v>
      </c>
      <c r="O18" s="20">
        <v>59044414.378283486</v>
      </c>
      <c r="P18" s="20">
        <f>ROUNDUP(SUM(P14:P17),0)</f>
        <v>69171241</v>
      </c>
      <c r="Q18" s="20">
        <f>SUM(Q14:Q17)</f>
        <v>63609190</v>
      </c>
      <c r="R18" s="20">
        <f>ROUNDUP(SUM(R14:R17),0)</f>
        <v>73224906</v>
      </c>
      <c r="S18" s="20">
        <f>SUM(S14:S17)</f>
        <v>61551581</v>
      </c>
      <c r="T18" s="20">
        <f>SUM(T14:T17)</f>
        <v>78511872.729191199</v>
      </c>
      <c r="U18" s="20">
        <f>SUM(U14:U17)</f>
        <v>78692343</v>
      </c>
      <c r="V18" s="20">
        <f>SUM(V14:V17)</f>
        <v>105728909</v>
      </c>
    </row>
    <row r="19" spans="2:22" ht="19" x14ac:dyDescent="0.25">
      <c r="B19" s="8"/>
      <c r="C19" s="9"/>
      <c r="D19" s="9"/>
      <c r="E19" s="10"/>
      <c r="F19" s="9"/>
      <c r="G19" s="9"/>
      <c r="H19" s="11"/>
    </row>
    <row r="20" spans="2:22" ht="19" x14ac:dyDescent="0.25">
      <c r="B20" s="8"/>
      <c r="C20" s="9"/>
      <c r="D20" s="9"/>
      <c r="E20" s="10"/>
      <c r="F20" s="9"/>
      <c r="G20" s="9"/>
      <c r="H20" s="11"/>
    </row>
    <row r="21" spans="2:22" x14ac:dyDescent="0.2">
      <c r="B21" t="s">
        <v>52</v>
      </c>
    </row>
    <row r="22" spans="2:22" x14ac:dyDescent="0.2">
      <c r="B22" t="s">
        <v>35</v>
      </c>
    </row>
    <row r="24" spans="2:22" ht="15" customHeight="1" x14ac:dyDescent="0.2">
      <c r="B24" s="2" t="s">
        <v>53</v>
      </c>
      <c r="C24" s="380" t="s">
        <v>117</v>
      </c>
      <c r="D24" s="380"/>
      <c r="E24" s="380"/>
      <c r="F24" s="380"/>
      <c r="G24" s="380"/>
      <c r="H24" s="380"/>
      <c r="I24" s="380"/>
      <c r="J24" s="380"/>
      <c r="K24" s="43"/>
      <c r="L24" s="43"/>
      <c r="M24" s="43"/>
      <c r="N24" s="43"/>
    </row>
    <row r="25" spans="2:22" x14ac:dyDescent="0.2">
      <c r="B25" s="1"/>
      <c r="C25" s="380"/>
      <c r="D25" s="380"/>
      <c r="E25" s="380"/>
      <c r="F25" s="380"/>
      <c r="G25" s="380"/>
      <c r="H25" s="380"/>
      <c r="I25" s="380"/>
      <c r="J25" s="380"/>
      <c r="K25" s="43"/>
      <c r="L25" s="43"/>
      <c r="M25" s="43"/>
      <c r="N25" s="43"/>
    </row>
    <row r="26" spans="2:22" x14ac:dyDescent="0.2">
      <c r="B26" s="1"/>
      <c r="C26" s="380"/>
      <c r="D26" s="380"/>
      <c r="E26" s="380"/>
      <c r="F26" s="380"/>
      <c r="G26" s="380"/>
      <c r="H26" s="380"/>
      <c r="I26" s="380"/>
      <c r="J26" s="380"/>
      <c r="K26" s="43"/>
      <c r="L26" s="43"/>
      <c r="M26" s="43"/>
      <c r="N26" s="43"/>
    </row>
    <row r="27" spans="2:22" ht="10" customHeight="1" x14ac:dyDescent="0.2">
      <c r="B27" s="1"/>
      <c r="C27" s="380"/>
      <c r="D27" s="380"/>
      <c r="E27" s="380"/>
      <c r="F27" s="380"/>
      <c r="G27" s="380"/>
      <c r="H27" s="380"/>
      <c r="I27" s="380"/>
      <c r="J27" s="380"/>
      <c r="K27" s="43"/>
      <c r="L27" s="43"/>
      <c r="M27" s="43"/>
      <c r="N27" s="43"/>
    </row>
    <row r="28" spans="2:22" x14ac:dyDescent="0.2">
      <c r="B28" s="1"/>
      <c r="C28" s="380"/>
      <c r="D28" s="380"/>
      <c r="E28" s="380"/>
      <c r="F28" s="380"/>
      <c r="G28" s="380"/>
      <c r="H28" s="380"/>
      <c r="I28" s="380"/>
      <c r="J28" s="380"/>
      <c r="K28" s="43"/>
      <c r="L28" s="43"/>
      <c r="M28" s="43"/>
      <c r="N28" s="43"/>
    </row>
    <row r="29" spans="2:22" s="1" customFormat="1" x14ac:dyDescent="0.2">
      <c r="C29" s="380"/>
      <c r="D29" s="380"/>
      <c r="E29" s="380"/>
      <c r="F29" s="380"/>
      <c r="G29" s="380"/>
      <c r="H29" s="380"/>
      <c r="I29" s="380"/>
      <c r="J29" s="380"/>
      <c r="K29" s="43"/>
      <c r="L29" s="43"/>
      <c r="M29" s="43"/>
      <c r="N29" s="43"/>
    </row>
    <row r="30" spans="2:22" s="1" customFormat="1" x14ac:dyDescent="0.2">
      <c r="C30" s="380"/>
      <c r="D30" s="380"/>
      <c r="E30" s="380"/>
      <c r="F30" s="380"/>
      <c r="G30" s="380"/>
      <c r="H30" s="380"/>
      <c r="I30" s="380"/>
      <c r="J30" s="380"/>
      <c r="K30" s="43"/>
      <c r="L30" s="43"/>
      <c r="M30" s="43"/>
      <c r="N30" s="43"/>
    </row>
    <row r="31" spans="2:22" ht="26" x14ac:dyDescent="0.3">
      <c r="B31" s="29" t="s">
        <v>61</v>
      </c>
      <c r="C31" s="43"/>
      <c r="D31" s="43"/>
      <c r="E31" s="43"/>
      <c r="F31" s="43"/>
      <c r="G31" s="43"/>
      <c r="H31" s="43"/>
      <c r="I31" s="43"/>
      <c r="J31" s="43"/>
    </row>
    <row r="32" spans="2:22" x14ac:dyDescent="0.2">
      <c r="C32" s="43"/>
      <c r="D32" s="43"/>
      <c r="E32" s="43"/>
      <c r="F32" s="43"/>
      <c r="G32" s="43"/>
      <c r="H32" s="43"/>
      <c r="I32" s="43"/>
      <c r="J32" s="43"/>
    </row>
    <row r="33" spans="2:10" ht="15" customHeight="1" x14ac:dyDescent="0.2">
      <c r="B33" s="5"/>
      <c r="C33" s="43"/>
      <c r="D33" s="43"/>
      <c r="E33" s="43"/>
      <c r="F33" s="43"/>
      <c r="G33" s="43"/>
      <c r="H33" s="43"/>
      <c r="I33" s="43"/>
      <c r="J33" s="43"/>
    </row>
    <row r="34" spans="2:10" ht="24" customHeight="1" x14ac:dyDescent="0.25">
      <c r="B34" s="22" t="s">
        <v>51</v>
      </c>
      <c r="C34" s="23">
        <v>2004</v>
      </c>
      <c r="D34" s="23">
        <v>2005</v>
      </c>
      <c r="E34" s="23">
        <v>2006</v>
      </c>
      <c r="F34" s="23">
        <v>2007</v>
      </c>
      <c r="G34" s="23">
        <v>2008</v>
      </c>
      <c r="H34" s="23">
        <v>2009</v>
      </c>
      <c r="I34" s="23">
        <v>2010</v>
      </c>
      <c r="J34" s="23" t="s">
        <v>62</v>
      </c>
    </row>
    <row r="35" spans="2:10" ht="24" customHeight="1" x14ac:dyDescent="0.25">
      <c r="B35" s="33" t="s">
        <v>0</v>
      </c>
      <c r="C35" s="31" t="s">
        <v>64</v>
      </c>
      <c r="D35" s="31" t="s">
        <v>64</v>
      </c>
      <c r="E35" s="31" t="s">
        <v>64</v>
      </c>
      <c r="F35" s="32">
        <v>8038239.3945429195</v>
      </c>
      <c r="G35" s="32">
        <v>14176425</v>
      </c>
      <c r="H35" s="32">
        <v>12112774.1</v>
      </c>
      <c r="I35" s="32">
        <v>13105787.252499999</v>
      </c>
      <c r="J35" s="32">
        <v>20793002.680875</v>
      </c>
    </row>
    <row r="36" spans="2:10" ht="24" customHeight="1" x14ac:dyDescent="0.25">
      <c r="B36" s="33" t="s">
        <v>55</v>
      </c>
      <c r="C36" s="30"/>
      <c r="D36" s="30"/>
      <c r="E36" s="30"/>
      <c r="F36" s="32">
        <v>4028712.7398260636</v>
      </c>
      <c r="G36" s="32">
        <v>4753933</v>
      </c>
      <c r="H36" s="32">
        <v>5167189.62</v>
      </c>
      <c r="I36" s="32">
        <v>4961664.540000001</v>
      </c>
      <c r="J36" s="32">
        <v>7456469.3825000003</v>
      </c>
    </row>
    <row r="37" spans="2:10" ht="24" customHeight="1" x14ac:dyDescent="0.25">
      <c r="B37" s="33" t="s">
        <v>2</v>
      </c>
      <c r="C37" s="30"/>
      <c r="D37" s="30"/>
      <c r="E37" s="30"/>
      <c r="F37" s="32">
        <v>3141107.3491336387</v>
      </c>
      <c r="G37" s="32">
        <v>4026223</v>
      </c>
      <c r="H37" s="32">
        <v>3757636.1</v>
      </c>
      <c r="I37" s="32">
        <v>3973886.98</v>
      </c>
      <c r="J37" s="32">
        <v>13113165.899999999</v>
      </c>
    </row>
    <row r="38" spans="2:10" ht="24" customHeight="1" x14ac:dyDescent="0.25">
      <c r="B38" s="33" t="s">
        <v>56</v>
      </c>
      <c r="C38" s="30"/>
      <c r="D38" s="30"/>
      <c r="E38" s="30"/>
      <c r="F38" s="32">
        <v>616709.81876120297</v>
      </c>
      <c r="G38" s="32">
        <v>504845</v>
      </c>
      <c r="H38" s="32">
        <v>445345</v>
      </c>
      <c r="I38" s="32">
        <v>736805.93</v>
      </c>
      <c r="J38" s="32">
        <v>950836.97499999998</v>
      </c>
    </row>
    <row r="39" spans="2:10" ht="24" customHeight="1" x14ac:dyDescent="0.25">
      <c r="B39" s="33" t="s">
        <v>57</v>
      </c>
      <c r="C39" s="30"/>
      <c r="D39" s="30"/>
      <c r="E39" s="30"/>
      <c r="F39" s="32">
        <v>263858.46112992096</v>
      </c>
      <c r="G39" s="32">
        <v>733685</v>
      </c>
      <c r="H39" s="32">
        <v>608095.26</v>
      </c>
      <c r="I39" s="32">
        <v>751962.83999999985</v>
      </c>
      <c r="J39" s="32">
        <v>514967.32999999996</v>
      </c>
    </row>
    <row r="40" spans="2:10" ht="24" customHeight="1" x14ac:dyDescent="0.25">
      <c r="B40" s="33" t="s">
        <v>58</v>
      </c>
      <c r="C40" s="30"/>
      <c r="D40" s="30"/>
      <c r="E40" s="30"/>
      <c r="F40" s="32">
        <v>89822.7444732125</v>
      </c>
      <c r="G40" s="32">
        <v>0</v>
      </c>
      <c r="H40" s="32">
        <v>150473.03</v>
      </c>
      <c r="I40" s="32">
        <v>114992.39</v>
      </c>
      <c r="J40" s="32">
        <v>168367.75</v>
      </c>
    </row>
    <row r="41" spans="2:10" ht="24" customHeight="1" x14ac:dyDescent="0.25">
      <c r="B41" s="33" t="s">
        <v>59</v>
      </c>
      <c r="C41" s="30"/>
      <c r="D41" s="30"/>
      <c r="E41" s="30"/>
      <c r="F41" s="32">
        <v>88295.824205005643</v>
      </c>
      <c r="G41" s="32">
        <v>389199</v>
      </c>
      <c r="H41" s="32">
        <v>990662.71000000008</v>
      </c>
      <c r="I41" s="32">
        <v>1119134.21</v>
      </c>
      <c r="J41" s="32">
        <v>1406264.4209999999</v>
      </c>
    </row>
    <row r="42" spans="2:10" ht="24" customHeight="1" x14ac:dyDescent="0.25">
      <c r="B42" s="33" t="s">
        <v>60</v>
      </c>
      <c r="C42" s="30"/>
      <c r="D42" s="30"/>
      <c r="E42" s="30"/>
      <c r="F42" s="32">
        <v>31467.835092611029</v>
      </c>
      <c r="G42" s="32">
        <v>43151</v>
      </c>
      <c r="H42" s="32">
        <v>59808.689999999995</v>
      </c>
      <c r="I42" s="32">
        <v>322370.83</v>
      </c>
      <c r="J42" s="32">
        <v>772772.54</v>
      </c>
    </row>
    <row r="43" spans="2:10" ht="19" x14ac:dyDescent="0.25">
      <c r="B43" s="7" t="s">
        <v>40</v>
      </c>
      <c r="C43" s="34">
        <v>5145057.4254796524</v>
      </c>
      <c r="D43" s="34">
        <v>7634601.341034322</v>
      </c>
      <c r="E43" s="35">
        <v>10180574.918674899</v>
      </c>
      <c r="F43" s="34">
        <v>16298214.167164575</v>
      </c>
      <c r="G43" s="34">
        <v>24627461</v>
      </c>
      <c r="H43" s="34">
        <v>23291984.510073029</v>
      </c>
      <c r="I43" s="36">
        <v>25086604.9725</v>
      </c>
      <c r="J43" s="34">
        <v>45175847</v>
      </c>
    </row>
    <row r="46" spans="2:10" ht="15" customHeight="1" x14ac:dyDescent="0.2">
      <c r="B46" s="2" t="s">
        <v>53</v>
      </c>
      <c r="C46" s="380" t="s">
        <v>63</v>
      </c>
      <c r="D46" s="380"/>
      <c r="E46" s="380"/>
      <c r="F46" s="380"/>
      <c r="G46" s="380"/>
      <c r="H46" s="380"/>
      <c r="I46" s="380"/>
      <c r="J46" s="380"/>
    </row>
    <row r="47" spans="2:10" x14ac:dyDescent="0.2">
      <c r="C47" s="380"/>
      <c r="D47" s="380"/>
      <c r="E47" s="380"/>
      <c r="F47" s="380"/>
      <c r="G47" s="380"/>
      <c r="H47" s="380"/>
      <c r="I47" s="380"/>
      <c r="J47" s="380"/>
    </row>
    <row r="48" spans="2:10" x14ac:dyDescent="0.2">
      <c r="C48" s="380"/>
      <c r="D48" s="380"/>
      <c r="E48" s="380"/>
      <c r="F48" s="380"/>
      <c r="G48" s="380"/>
      <c r="H48" s="380"/>
      <c r="I48" s="380"/>
      <c r="J48" s="380"/>
    </row>
    <row r="51" spans="2:3" ht="26" x14ac:dyDescent="0.3">
      <c r="B51" s="42" t="s">
        <v>83</v>
      </c>
      <c r="C51" s="41"/>
    </row>
    <row r="53" spans="2:3" x14ac:dyDescent="0.2">
      <c r="B53" s="38" t="s">
        <v>75</v>
      </c>
    </row>
    <row r="54" spans="2:3" x14ac:dyDescent="0.2">
      <c r="B54" t="s">
        <v>77</v>
      </c>
    </row>
    <row r="56" spans="2:3" x14ac:dyDescent="0.2">
      <c r="B56" t="s">
        <v>76</v>
      </c>
    </row>
    <row r="57" spans="2:3" x14ac:dyDescent="0.2">
      <c r="B57" s="37"/>
    </row>
    <row r="58" spans="2:3" x14ac:dyDescent="0.2">
      <c r="B58" s="37" t="s">
        <v>81</v>
      </c>
    </row>
    <row r="59" spans="2:3" x14ac:dyDescent="0.2">
      <c r="B59" s="37" t="s">
        <v>82</v>
      </c>
    </row>
    <row r="60" spans="2:3" x14ac:dyDescent="0.2">
      <c r="B60" s="37"/>
    </row>
    <row r="61" spans="2:3" x14ac:dyDescent="0.2">
      <c r="B61" s="37" t="s">
        <v>72</v>
      </c>
    </row>
    <row r="62" spans="2:3" x14ac:dyDescent="0.2">
      <c r="B62" s="37" t="s">
        <v>65</v>
      </c>
    </row>
    <row r="63" spans="2:3" x14ac:dyDescent="0.2">
      <c r="B63" s="37"/>
    </row>
    <row r="64" spans="2:3" x14ac:dyDescent="0.2">
      <c r="B64" s="37" t="s">
        <v>73</v>
      </c>
    </row>
    <row r="65" spans="2:2" x14ac:dyDescent="0.2">
      <c r="B65" s="37"/>
    </row>
    <row r="66" spans="2:2" x14ac:dyDescent="0.2">
      <c r="B66" s="37" t="s">
        <v>74</v>
      </c>
    </row>
    <row r="68" spans="2:2" x14ac:dyDescent="0.2">
      <c r="B68" s="38" t="s">
        <v>78</v>
      </c>
    </row>
    <row r="69" spans="2:2" x14ac:dyDescent="0.2">
      <c r="B69" t="s">
        <v>66</v>
      </c>
    </row>
    <row r="70" spans="2:2" x14ac:dyDescent="0.2">
      <c r="B70" t="s">
        <v>67</v>
      </c>
    </row>
    <row r="72" spans="2:2" x14ac:dyDescent="0.2">
      <c r="B72" s="39" t="s">
        <v>68</v>
      </c>
    </row>
    <row r="73" spans="2:2" x14ac:dyDescent="0.2">
      <c r="B73" s="40" t="s">
        <v>69</v>
      </c>
    </row>
    <row r="74" spans="2:2" x14ac:dyDescent="0.2">
      <c r="B74" s="37"/>
    </row>
    <row r="75" spans="2:2" x14ac:dyDescent="0.2">
      <c r="B75" s="39" t="s">
        <v>59</v>
      </c>
    </row>
    <row r="76" spans="2:2" x14ac:dyDescent="0.2">
      <c r="B76" s="40" t="s">
        <v>79</v>
      </c>
    </row>
    <row r="77" spans="2:2" x14ac:dyDescent="0.2">
      <c r="B77" s="37"/>
    </row>
    <row r="78" spans="2:2" x14ac:dyDescent="0.2">
      <c r="B78" s="39" t="s">
        <v>80</v>
      </c>
    </row>
    <row r="79" spans="2:2" x14ac:dyDescent="0.2">
      <c r="B79" s="40" t="s">
        <v>70</v>
      </c>
    </row>
    <row r="80" spans="2:2" x14ac:dyDescent="0.2">
      <c r="B80" s="37" t="s">
        <v>71</v>
      </c>
    </row>
  </sheetData>
  <mergeCells count="2">
    <mergeCell ref="C24:J30"/>
    <mergeCell ref="C46:J48"/>
  </mergeCells>
  <pageMargins left="0.75000000000000011" right="0.75000000000000011" top="1" bottom="1" header="0.5" footer="0.5"/>
  <pageSetup orientation="landscape" horizontalDpi="4294967292" verticalDpi="4294967292"/>
  <ignoredErrors>
    <ignoredError sqref="C3:D3 G3" numberStoredAsText="1"/>
    <ignoredError sqref="Q18" formula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18</vt:i4>
      </vt:variant>
    </vt:vector>
  </HeadingPairs>
  <TitlesOfParts>
    <vt:vector size="18" baseType="lpstr">
      <vt:lpstr>Výdavky_2026_1HY</vt:lpstr>
      <vt:lpstr>Výdavky_2025_full_year</vt:lpstr>
      <vt:lpstr>Výdavky_2025_1HY</vt:lpstr>
      <vt:lpstr>Výdavky_2024_full_year</vt:lpstr>
      <vt:lpstr>Výdavky_2024_1HY</vt:lpstr>
      <vt:lpstr>Výdavky_2023_full_year</vt:lpstr>
      <vt:lpstr>Výdavky_2023_1HY</vt:lpstr>
      <vt:lpstr>Výdavky_2022_full_year</vt:lpstr>
      <vt:lpstr>Výdavky_2022_1HY</vt:lpstr>
      <vt:lpstr>Výdavky_2021</vt:lpstr>
      <vt:lpstr>Výdavky_1HY_2021</vt:lpstr>
      <vt:lpstr>Výdavky_2020</vt:lpstr>
      <vt:lpstr>Výdavky_1HY_2020</vt:lpstr>
      <vt:lpstr>Výdavky_2019</vt:lpstr>
      <vt:lpstr>Výdavky_2018</vt:lpstr>
      <vt:lpstr>Výdavky_2017</vt:lpstr>
      <vt:lpstr>VYSVETLIVKY_2017_2018</vt:lpstr>
      <vt:lpstr>Výdavky_2007_2021_old_clenenie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copikova</dc:creator>
  <cp:lastModifiedBy>Dasa Karpelova</cp:lastModifiedBy>
  <cp:lastPrinted>2014-12-02T11:56:37Z</cp:lastPrinted>
  <dcterms:created xsi:type="dcterms:W3CDTF">2014-04-23T11:13:16Z</dcterms:created>
  <dcterms:modified xsi:type="dcterms:W3CDTF">2026-10-05T06:17:35Z</dcterms:modified>
</cp:coreProperties>
</file>